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828" yWindow="468" windowWidth="15180" windowHeight="5880"/>
  </bookViews>
  <sheets>
    <sheet name="RRS" sheetId="3" r:id="rId1"/>
    <sheet name="Procedure" sheetId="5" r:id="rId2"/>
    <sheet name="VibroSmart Config." sheetId="1" r:id="rId3"/>
    <sheet name="VSV300 ref" sheetId="2" state="hidden" r:id="rId4"/>
    <sheet name="Sheet1" sheetId="4" state="hidden" r:id="rId5"/>
    <sheet name="Profibus" sheetId="7" r:id="rId6"/>
    <sheet name="Profisafe" sheetId="6" r:id="rId7"/>
  </sheets>
  <definedNames>
    <definedName name="BandEnergy">'VibroSmart Config.'!$F$76:$F$79</definedName>
    <definedName name="BandPeak">'VibroSmart Config.'!$E$76</definedName>
    <definedName name="Harmonics">'VibroSmart Config.'!$G$76:$G$79</definedName>
    <definedName name="Not1X">'VibroSmart Config.'!$H$76:$H$79</definedName>
    <definedName name="SubHarmonics">'VibroSmart Config.'!$I$76:$I$79</definedName>
  </definedNames>
  <calcPr calcId="125725"/>
</workbook>
</file>

<file path=xl/calcChain.xml><?xml version="1.0" encoding="utf-8"?>
<calcChain xmlns="http://schemas.openxmlformats.org/spreadsheetml/2006/main">
  <c r="G25" i="1"/>
  <c r="G23"/>
  <c r="G12"/>
  <c r="G10"/>
  <c r="G8"/>
  <c r="G6"/>
  <c r="Q26"/>
  <c r="Q24"/>
  <c r="I23"/>
  <c r="J29"/>
  <c r="I29"/>
  <c r="G29"/>
  <c r="J27"/>
  <c r="I27"/>
  <c r="G27"/>
  <c r="J25"/>
  <c r="I25"/>
  <c r="J23"/>
  <c r="J16"/>
  <c r="I16"/>
  <c r="G16"/>
  <c r="I14"/>
  <c r="J14"/>
  <c r="G14"/>
  <c r="J12"/>
  <c r="I12"/>
  <c r="I10"/>
  <c r="J10"/>
  <c r="J6"/>
  <c r="I6"/>
  <c r="AG22"/>
  <c r="P38" i="6"/>
  <c r="Q38" s="1"/>
  <c r="P37"/>
  <c r="Q37" s="1"/>
  <c r="P36"/>
  <c r="Q36" s="1"/>
  <c r="P35"/>
  <c r="Q35" s="1"/>
  <c r="P4" i="7"/>
  <c r="P6"/>
  <c r="P7"/>
  <c r="P3"/>
  <c r="O4"/>
  <c r="O5"/>
  <c r="P5" s="1"/>
  <c r="O6"/>
  <c r="O7"/>
  <c r="O3"/>
  <c r="AG17" i="1"/>
  <c r="AG16"/>
  <c r="J18"/>
  <c r="J20"/>
  <c r="AG15"/>
  <c r="AG14"/>
  <c r="D38"/>
  <c r="AG30"/>
  <c r="AG29"/>
  <c r="AG28"/>
  <c r="AG27"/>
  <c r="AG26"/>
  <c r="AG25"/>
  <c r="AG24"/>
  <c r="AG23"/>
  <c r="AG21"/>
  <c r="AG20"/>
  <c r="AG19"/>
  <c r="AG18"/>
  <c r="AG13"/>
  <c r="AG12"/>
  <c r="AG11"/>
  <c r="AG10"/>
  <c r="AG9"/>
  <c r="AG8"/>
  <c r="AG7"/>
  <c r="AG31"/>
  <c r="AG32"/>
  <c r="AG33"/>
  <c r="AG34"/>
  <c r="AG6"/>
  <c r="D2"/>
  <c r="J34"/>
  <c r="I34"/>
  <c r="G34"/>
  <c r="J33"/>
  <c r="I33"/>
  <c r="G33"/>
  <c r="J32"/>
  <c r="I32"/>
  <c r="J31"/>
  <c r="I31"/>
  <c r="G32"/>
  <c r="G31"/>
  <c r="G18"/>
  <c r="I20"/>
  <c r="I18"/>
  <c r="I8"/>
  <c r="J8"/>
  <c r="G20"/>
  <c r="E8" i="2"/>
  <c r="E11"/>
  <c r="G8"/>
  <c r="G16"/>
  <c r="G11"/>
  <c r="A2" i="4"/>
</calcChain>
</file>

<file path=xl/comments1.xml><?xml version="1.0" encoding="utf-8"?>
<comments xmlns="http://schemas.openxmlformats.org/spreadsheetml/2006/main">
  <authors>
    <author>Christophe Pillonel</author>
    <author>Gevard Clavien</author>
  </authors>
  <commentList>
    <comment ref="AE2" authorId="0">
      <text>
        <r>
          <rPr>
            <sz val="9"/>
            <color indexed="81"/>
            <rFont val="Tahoma"/>
            <family val="2"/>
          </rPr>
          <t>Equivalent to module Nbr</t>
        </r>
      </text>
    </comment>
    <comment ref="H4" authorId="0">
      <text>
        <r>
          <rPr>
            <sz val="9"/>
            <color indexed="81"/>
            <rFont val="Tahoma"/>
            <family val="2"/>
          </rPr>
          <t>Not OK to OK
[0.1sec to 60 sec]</t>
        </r>
      </text>
    </comment>
    <comment ref="K4" authorId="0">
      <text>
        <r>
          <rPr>
            <sz val="9"/>
            <color indexed="81"/>
            <rFont val="Tahoma"/>
            <family val="2"/>
          </rPr>
          <t xml:space="preserve">Sensor power supply
</t>
        </r>
      </text>
    </comment>
    <comment ref="L4" authorId="0">
      <text>
        <r>
          <rPr>
            <sz val="9"/>
            <color indexed="81"/>
            <rFont val="Tahoma"/>
            <family val="2"/>
          </rPr>
          <t xml:space="preserve">Analog High Pass filter:
- Disabled (for NB and Pos processings)
- 0.1 Hz
- 1 Hz
- 3 Hz (default)
</t>
        </r>
      </text>
    </comment>
    <comment ref="O4" authorId="0">
      <text>
        <r>
          <rPr>
            <sz val="9"/>
            <color indexed="81"/>
            <rFont val="Tahoma"/>
            <family val="2"/>
          </rPr>
          <t xml:space="preserve">LP/HP filter ratio:
&lt;=1000 if a single integration is used.
&lt;=100 if a double integration is used.
If no integration is used:
No LP/HP restriction if digital HP filter cut-off freq &gt;=3Hz. 
&lt;=400 if digital HP filter cut-off freq &lt;3Hz. 
</t>
        </r>
      </text>
    </comment>
    <comment ref="P4" authorId="0">
      <text>
        <r>
          <rPr>
            <sz val="9"/>
            <color indexed="81"/>
            <rFont val="Tahoma"/>
            <family val="2"/>
          </rPr>
          <t>speed ref:
can come from the local module or from a remote module (of the same Measurement Block)</t>
        </r>
      </text>
    </comment>
    <comment ref="S4" authorId="0">
      <text>
        <r>
          <rPr>
            <sz val="9"/>
            <color indexed="81"/>
            <rFont val="Tahoma"/>
            <family val="2"/>
          </rPr>
          <t>May be better known as "Rectifier"</t>
        </r>
      </text>
    </comment>
    <comment ref="U4" authorId="1">
      <text>
        <r>
          <rPr>
            <sz val="9"/>
            <color indexed="81"/>
            <rFont val="Tahoma"/>
            <family val="2"/>
          </rPr>
          <t>Output FSD.
Input FSD is selected depending on the sensor type.</t>
        </r>
        <r>
          <rPr>
            <b/>
            <sz val="9"/>
            <color indexed="81"/>
            <rFont val="Tahoma"/>
            <family val="2"/>
          </rPr>
          <t xml:space="preserve">
</t>
        </r>
        <r>
          <rPr>
            <sz val="9"/>
            <color indexed="81"/>
            <rFont val="Tahoma"/>
            <family val="2"/>
          </rPr>
          <t xml:space="preserve">
</t>
        </r>
      </text>
    </comment>
    <comment ref="U6" authorId="1">
      <text>
        <r>
          <rPr>
            <b/>
            <sz val="9"/>
            <color indexed="81"/>
            <rFont val="Tahoma"/>
            <family val="2"/>
          </rPr>
          <t xml:space="preserve">Velocity unit:
</t>
        </r>
        <r>
          <rPr>
            <sz val="9"/>
            <color indexed="81"/>
            <rFont val="Tahoma"/>
            <family val="2"/>
          </rPr>
          <t>m/s, mm/s, in/s</t>
        </r>
        <r>
          <rPr>
            <b/>
            <sz val="9"/>
            <color indexed="81"/>
            <rFont val="Tahoma"/>
            <family val="2"/>
          </rPr>
          <t xml:space="preserve">
Speed unit:
</t>
        </r>
        <r>
          <rPr>
            <sz val="9"/>
            <color indexed="81"/>
            <rFont val="Tahoma"/>
            <family val="2"/>
          </rPr>
          <t>m/s, mm/s</t>
        </r>
        <r>
          <rPr>
            <sz val="9"/>
            <color indexed="81"/>
            <rFont val="Tahoma"/>
            <family val="2"/>
          </rPr>
          <t xml:space="preserve">
</t>
        </r>
      </text>
    </comment>
    <comment ref="U7" authorId="1">
      <text>
        <r>
          <rPr>
            <b/>
            <sz val="9"/>
            <color indexed="81"/>
            <rFont val="Tahoma"/>
            <family val="2"/>
          </rPr>
          <t xml:space="preserve">Velocity unit:
</t>
        </r>
        <r>
          <rPr>
            <sz val="9"/>
            <color indexed="81"/>
            <rFont val="Tahoma"/>
            <family val="2"/>
          </rPr>
          <t>m/s, mm/s, in/s</t>
        </r>
        <r>
          <rPr>
            <b/>
            <sz val="9"/>
            <color indexed="81"/>
            <rFont val="Tahoma"/>
            <family val="2"/>
          </rPr>
          <t xml:space="preserve">
Speed unit:
</t>
        </r>
        <r>
          <rPr>
            <sz val="9"/>
            <color indexed="81"/>
            <rFont val="Tahoma"/>
            <family val="2"/>
          </rPr>
          <t>m/s, mm/s</t>
        </r>
        <r>
          <rPr>
            <b/>
            <sz val="9"/>
            <color indexed="81"/>
            <rFont val="Tahoma"/>
            <family val="2"/>
          </rPr>
          <t xml:space="preserve">
Displacement unit:</t>
        </r>
        <r>
          <rPr>
            <sz val="9"/>
            <color indexed="81"/>
            <rFont val="Tahoma"/>
            <family val="2"/>
          </rPr>
          <t xml:space="preserve">
µm, mils
</t>
        </r>
        <r>
          <rPr>
            <b/>
            <sz val="9"/>
            <color indexed="81"/>
            <rFont val="Tahoma"/>
            <family val="2"/>
          </rPr>
          <t>Distance unit:</t>
        </r>
        <r>
          <rPr>
            <sz val="9"/>
            <color indexed="81"/>
            <rFont val="Tahoma"/>
            <family val="2"/>
          </rPr>
          <t xml:space="preserve">
m, mm, cm,  µm, in, mils
</t>
        </r>
        <r>
          <rPr>
            <b/>
            <sz val="9"/>
            <color indexed="81"/>
            <rFont val="Tahoma"/>
            <family val="2"/>
          </rPr>
          <t>Position unit:</t>
        </r>
        <r>
          <rPr>
            <sz val="9"/>
            <color indexed="81"/>
            <rFont val="Tahoma"/>
            <family val="2"/>
          </rPr>
          <t xml:space="preserve">
m, cm, mm. µm
</t>
        </r>
        <r>
          <rPr>
            <b/>
            <sz val="9"/>
            <color indexed="81"/>
            <rFont val="Tahoma"/>
            <family val="2"/>
          </rPr>
          <t>Gap  unit:</t>
        </r>
        <r>
          <rPr>
            <sz val="9"/>
            <color indexed="81"/>
            <rFont val="Tahoma"/>
            <family val="2"/>
          </rPr>
          <t xml:space="preserve">
mm, in. mils
</t>
        </r>
        <r>
          <rPr>
            <b/>
            <sz val="9"/>
            <color indexed="81"/>
            <rFont val="Tahoma"/>
            <family val="2"/>
          </rPr>
          <t>Airgap unit:</t>
        </r>
        <r>
          <rPr>
            <sz val="9"/>
            <color indexed="81"/>
            <rFont val="Tahoma"/>
            <family val="2"/>
          </rPr>
          <t xml:space="preserve">
mm, cm</t>
        </r>
      </text>
    </comment>
    <comment ref="U8" authorId="1">
      <text>
        <r>
          <rPr>
            <b/>
            <sz val="9"/>
            <color indexed="81"/>
            <rFont val="Tahoma"/>
            <family val="2"/>
          </rPr>
          <t xml:space="preserve">Velocity unit:
</t>
        </r>
        <r>
          <rPr>
            <sz val="9"/>
            <color indexed="81"/>
            <rFont val="Tahoma"/>
            <family val="2"/>
          </rPr>
          <t>m/s, mm/s, in/s</t>
        </r>
        <r>
          <rPr>
            <b/>
            <sz val="9"/>
            <color indexed="81"/>
            <rFont val="Tahoma"/>
            <family val="2"/>
          </rPr>
          <t xml:space="preserve">
Speed unit:
</t>
        </r>
        <r>
          <rPr>
            <sz val="9"/>
            <color indexed="81"/>
            <rFont val="Tahoma"/>
            <family val="2"/>
          </rPr>
          <t xml:space="preserve">m/s, mm/s
</t>
        </r>
      </text>
    </comment>
    <comment ref="U9" authorId="1">
      <text>
        <r>
          <rPr>
            <b/>
            <sz val="9"/>
            <color indexed="81"/>
            <rFont val="Tahoma"/>
            <family val="2"/>
          </rPr>
          <t xml:space="preserve">Velocity unit:
</t>
        </r>
        <r>
          <rPr>
            <sz val="9"/>
            <color indexed="81"/>
            <rFont val="Tahoma"/>
            <family val="2"/>
          </rPr>
          <t>m/s, mm/s, in/s</t>
        </r>
        <r>
          <rPr>
            <b/>
            <sz val="9"/>
            <color indexed="81"/>
            <rFont val="Tahoma"/>
            <family val="2"/>
          </rPr>
          <t xml:space="preserve">
Speed unit:
</t>
        </r>
        <r>
          <rPr>
            <sz val="9"/>
            <color indexed="81"/>
            <rFont val="Tahoma"/>
            <family val="2"/>
          </rPr>
          <t>m/s, mm/s</t>
        </r>
        <r>
          <rPr>
            <b/>
            <sz val="9"/>
            <color indexed="81"/>
            <rFont val="Tahoma"/>
            <family val="2"/>
          </rPr>
          <t xml:space="preserve">
Displacement unit:</t>
        </r>
        <r>
          <rPr>
            <sz val="9"/>
            <color indexed="81"/>
            <rFont val="Tahoma"/>
            <family val="2"/>
          </rPr>
          <t xml:space="preserve">
µm, mils
</t>
        </r>
        <r>
          <rPr>
            <b/>
            <sz val="9"/>
            <color indexed="81"/>
            <rFont val="Tahoma"/>
            <family val="2"/>
          </rPr>
          <t>Distance unit:</t>
        </r>
        <r>
          <rPr>
            <sz val="9"/>
            <color indexed="81"/>
            <rFont val="Tahoma"/>
            <family val="2"/>
          </rPr>
          <t xml:space="preserve">
m, mm, cm,  µm, in, mils
</t>
        </r>
        <r>
          <rPr>
            <b/>
            <sz val="9"/>
            <color indexed="81"/>
            <rFont val="Tahoma"/>
            <family val="2"/>
          </rPr>
          <t>Position unit:</t>
        </r>
        <r>
          <rPr>
            <sz val="9"/>
            <color indexed="81"/>
            <rFont val="Tahoma"/>
            <family val="2"/>
          </rPr>
          <t xml:space="preserve">
m, cm, mm. µm
</t>
        </r>
        <r>
          <rPr>
            <b/>
            <sz val="9"/>
            <color indexed="81"/>
            <rFont val="Tahoma"/>
            <family val="2"/>
          </rPr>
          <t>Gap  unit:</t>
        </r>
        <r>
          <rPr>
            <sz val="9"/>
            <color indexed="81"/>
            <rFont val="Tahoma"/>
            <family val="2"/>
          </rPr>
          <t xml:space="preserve">
mm, in. mils
</t>
        </r>
        <r>
          <rPr>
            <b/>
            <sz val="9"/>
            <color indexed="81"/>
            <rFont val="Tahoma"/>
            <family val="2"/>
          </rPr>
          <t>Airgap unit:</t>
        </r>
        <r>
          <rPr>
            <sz val="9"/>
            <color indexed="81"/>
            <rFont val="Tahoma"/>
            <family val="2"/>
          </rPr>
          <t xml:space="preserve">
mm, cm</t>
        </r>
      </text>
    </comment>
    <comment ref="U10" authorId="1">
      <text>
        <r>
          <rPr>
            <b/>
            <sz val="9"/>
            <color indexed="81"/>
            <rFont val="Tahoma"/>
            <family val="2"/>
          </rPr>
          <t>Velocity unit:</t>
        </r>
        <r>
          <rPr>
            <sz val="9"/>
            <color indexed="81"/>
            <rFont val="Tahoma"/>
            <family val="2"/>
          </rPr>
          <t xml:space="preserve">
m/s, mm/s, in/s
</t>
        </r>
        <r>
          <rPr>
            <b/>
            <sz val="9"/>
            <color indexed="81"/>
            <rFont val="Tahoma"/>
            <family val="2"/>
          </rPr>
          <t>Speed unit:</t>
        </r>
        <r>
          <rPr>
            <sz val="9"/>
            <color indexed="81"/>
            <rFont val="Tahoma"/>
            <family val="2"/>
          </rPr>
          <t xml:space="preserve">
m/s, mm/s
</t>
        </r>
      </text>
    </comment>
    <comment ref="U11" authorId="1">
      <text>
        <r>
          <rPr>
            <b/>
            <sz val="9"/>
            <color indexed="81"/>
            <rFont val="Tahoma"/>
            <family val="2"/>
          </rPr>
          <t>Displacement unit:</t>
        </r>
        <r>
          <rPr>
            <sz val="9"/>
            <color indexed="81"/>
            <rFont val="Tahoma"/>
            <family val="2"/>
          </rPr>
          <t xml:space="preserve">
µm, mils
</t>
        </r>
        <r>
          <rPr>
            <b/>
            <sz val="9"/>
            <color indexed="81"/>
            <rFont val="Tahoma"/>
            <family val="2"/>
          </rPr>
          <t>Distance unit:</t>
        </r>
        <r>
          <rPr>
            <sz val="9"/>
            <color indexed="81"/>
            <rFont val="Tahoma"/>
            <family val="2"/>
          </rPr>
          <t xml:space="preserve">
m, mm, cm,  µm, in, mils
</t>
        </r>
        <r>
          <rPr>
            <b/>
            <sz val="9"/>
            <color indexed="81"/>
            <rFont val="Tahoma"/>
            <family val="2"/>
          </rPr>
          <t>Position unit:</t>
        </r>
        <r>
          <rPr>
            <sz val="9"/>
            <color indexed="81"/>
            <rFont val="Tahoma"/>
            <family val="2"/>
          </rPr>
          <t xml:space="preserve">
m, cm, mm. µm
</t>
        </r>
        <r>
          <rPr>
            <b/>
            <sz val="9"/>
            <color indexed="81"/>
            <rFont val="Tahoma"/>
            <family val="2"/>
          </rPr>
          <t>Gap  unit:</t>
        </r>
        <r>
          <rPr>
            <sz val="9"/>
            <color indexed="81"/>
            <rFont val="Tahoma"/>
            <family val="2"/>
          </rPr>
          <t xml:space="preserve">
mm, in. mils
</t>
        </r>
        <r>
          <rPr>
            <b/>
            <sz val="9"/>
            <color indexed="81"/>
            <rFont val="Tahoma"/>
            <family val="2"/>
          </rPr>
          <t>Airgap unit:</t>
        </r>
        <r>
          <rPr>
            <sz val="9"/>
            <color indexed="81"/>
            <rFont val="Tahoma"/>
            <family val="2"/>
          </rPr>
          <t xml:space="preserve">
mm, cm</t>
        </r>
      </text>
    </comment>
    <comment ref="U12" authorId="1">
      <text>
        <r>
          <rPr>
            <b/>
            <sz val="9"/>
            <color indexed="81"/>
            <rFont val="Tahoma"/>
            <family val="2"/>
          </rPr>
          <t>Velocity unit:</t>
        </r>
        <r>
          <rPr>
            <sz val="9"/>
            <color indexed="81"/>
            <rFont val="Tahoma"/>
            <family val="2"/>
          </rPr>
          <t xml:space="preserve">
m/s, mm/s, in/s
</t>
        </r>
        <r>
          <rPr>
            <b/>
            <sz val="9"/>
            <color indexed="81"/>
            <rFont val="Tahoma"/>
            <family val="2"/>
          </rPr>
          <t>Speed unit:</t>
        </r>
        <r>
          <rPr>
            <sz val="9"/>
            <color indexed="81"/>
            <rFont val="Tahoma"/>
            <family val="2"/>
          </rPr>
          <t xml:space="preserve">
m/s, mm/s
</t>
        </r>
      </text>
    </comment>
    <comment ref="U13" authorId="1">
      <text>
        <r>
          <rPr>
            <b/>
            <sz val="9"/>
            <color indexed="81"/>
            <rFont val="Tahoma"/>
            <family val="2"/>
          </rPr>
          <t>Displacement unit:</t>
        </r>
        <r>
          <rPr>
            <sz val="9"/>
            <color indexed="81"/>
            <rFont val="Tahoma"/>
            <family val="2"/>
          </rPr>
          <t xml:space="preserve">
µm, mils
</t>
        </r>
        <r>
          <rPr>
            <b/>
            <sz val="9"/>
            <color indexed="81"/>
            <rFont val="Tahoma"/>
            <family val="2"/>
          </rPr>
          <t>Distance unit:</t>
        </r>
        <r>
          <rPr>
            <sz val="9"/>
            <color indexed="81"/>
            <rFont val="Tahoma"/>
            <family val="2"/>
          </rPr>
          <t xml:space="preserve">
m, mm, cm,  µm, in, mils
</t>
        </r>
        <r>
          <rPr>
            <b/>
            <sz val="9"/>
            <color indexed="81"/>
            <rFont val="Tahoma"/>
            <family val="2"/>
          </rPr>
          <t>Position unit:</t>
        </r>
        <r>
          <rPr>
            <sz val="9"/>
            <color indexed="81"/>
            <rFont val="Tahoma"/>
            <family val="2"/>
          </rPr>
          <t xml:space="preserve">
m, cm, mm. µm
</t>
        </r>
        <r>
          <rPr>
            <b/>
            <sz val="9"/>
            <color indexed="81"/>
            <rFont val="Tahoma"/>
            <family val="2"/>
          </rPr>
          <t>Gap  unit:</t>
        </r>
        <r>
          <rPr>
            <sz val="9"/>
            <color indexed="81"/>
            <rFont val="Tahoma"/>
            <family val="2"/>
          </rPr>
          <t xml:space="preserve">
mm, in. mils
</t>
        </r>
        <r>
          <rPr>
            <b/>
            <sz val="9"/>
            <color indexed="81"/>
            <rFont val="Tahoma"/>
            <family val="2"/>
          </rPr>
          <t>Airgap unit:</t>
        </r>
        <r>
          <rPr>
            <sz val="9"/>
            <color indexed="81"/>
            <rFont val="Tahoma"/>
            <family val="2"/>
          </rPr>
          <t xml:space="preserve">
mm, cm</t>
        </r>
      </text>
    </comment>
    <comment ref="U14" authorId="1">
      <text>
        <r>
          <rPr>
            <b/>
            <sz val="9"/>
            <color indexed="81"/>
            <rFont val="Tahoma"/>
            <family val="2"/>
          </rPr>
          <t xml:space="preserve">Velocity unit:
</t>
        </r>
        <r>
          <rPr>
            <sz val="9"/>
            <color indexed="81"/>
            <rFont val="Tahoma"/>
            <family val="2"/>
          </rPr>
          <t>m/s, mm/s, in/s</t>
        </r>
        <r>
          <rPr>
            <b/>
            <sz val="9"/>
            <color indexed="81"/>
            <rFont val="Tahoma"/>
            <family val="2"/>
          </rPr>
          <t xml:space="preserve">
Speed unit:
</t>
        </r>
        <r>
          <rPr>
            <sz val="9"/>
            <color indexed="81"/>
            <rFont val="Tahoma"/>
            <family val="2"/>
          </rPr>
          <t>m/s, mm/s</t>
        </r>
        <r>
          <rPr>
            <sz val="9"/>
            <color indexed="81"/>
            <rFont val="Tahoma"/>
            <family val="2"/>
          </rPr>
          <t xml:space="preserve">
</t>
        </r>
      </text>
    </comment>
    <comment ref="Q15" authorId="1">
      <text>
        <r>
          <rPr>
            <sz val="9"/>
            <color indexed="81"/>
            <rFont val="Tahoma"/>
            <family val="2"/>
          </rPr>
          <t xml:space="preserve">Only for frequency domain
</t>
        </r>
      </text>
    </comment>
    <comment ref="U15" authorId="1">
      <text>
        <r>
          <rPr>
            <b/>
            <sz val="9"/>
            <color indexed="81"/>
            <rFont val="Tahoma"/>
            <family val="2"/>
          </rPr>
          <t xml:space="preserve">Velocity unit:
</t>
        </r>
        <r>
          <rPr>
            <sz val="9"/>
            <color indexed="81"/>
            <rFont val="Tahoma"/>
            <family val="2"/>
          </rPr>
          <t>m/s, mm/s, in/s</t>
        </r>
        <r>
          <rPr>
            <b/>
            <sz val="9"/>
            <color indexed="81"/>
            <rFont val="Tahoma"/>
            <family val="2"/>
          </rPr>
          <t xml:space="preserve">
Speed unit:
</t>
        </r>
        <r>
          <rPr>
            <sz val="9"/>
            <color indexed="81"/>
            <rFont val="Tahoma"/>
            <family val="2"/>
          </rPr>
          <t>m/s, mm/s</t>
        </r>
        <r>
          <rPr>
            <b/>
            <sz val="9"/>
            <color indexed="81"/>
            <rFont val="Tahoma"/>
            <family val="2"/>
          </rPr>
          <t xml:space="preserve">
Displacement unit:</t>
        </r>
        <r>
          <rPr>
            <sz val="9"/>
            <color indexed="81"/>
            <rFont val="Tahoma"/>
            <family val="2"/>
          </rPr>
          <t xml:space="preserve">
µm, mils
</t>
        </r>
        <r>
          <rPr>
            <b/>
            <sz val="9"/>
            <color indexed="81"/>
            <rFont val="Tahoma"/>
            <family val="2"/>
          </rPr>
          <t>Distance unit:</t>
        </r>
        <r>
          <rPr>
            <sz val="9"/>
            <color indexed="81"/>
            <rFont val="Tahoma"/>
            <family val="2"/>
          </rPr>
          <t xml:space="preserve">
m, mm, cm,  µm, in, mils
</t>
        </r>
        <r>
          <rPr>
            <b/>
            <sz val="9"/>
            <color indexed="81"/>
            <rFont val="Tahoma"/>
            <family val="2"/>
          </rPr>
          <t>Position unit:</t>
        </r>
        <r>
          <rPr>
            <sz val="9"/>
            <color indexed="81"/>
            <rFont val="Tahoma"/>
            <family val="2"/>
          </rPr>
          <t xml:space="preserve">
m, cm, mm. µm
</t>
        </r>
        <r>
          <rPr>
            <b/>
            <sz val="9"/>
            <color indexed="81"/>
            <rFont val="Tahoma"/>
            <family val="2"/>
          </rPr>
          <t>Gap  unit:</t>
        </r>
        <r>
          <rPr>
            <sz val="9"/>
            <color indexed="81"/>
            <rFont val="Tahoma"/>
            <family val="2"/>
          </rPr>
          <t xml:space="preserve">
mm, in. mils
</t>
        </r>
        <r>
          <rPr>
            <b/>
            <sz val="9"/>
            <color indexed="81"/>
            <rFont val="Tahoma"/>
            <family val="2"/>
          </rPr>
          <t>Airgap unit:</t>
        </r>
        <r>
          <rPr>
            <sz val="9"/>
            <color indexed="81"/>
            <rFont val="Tahoma"/>
            <family val="2"/>
          </rPr>
          <t xml:space="preserve">
mm, cm</t>
        </r>
      </text>
    </comment>
    <comment ref="U16" authorId="1">
      <text>
        <r>
          <rPr>
            <b/>
            <sz val="9"/>
            <color indexed="81"/>
            <rFont val="Tahoma"/>
            <family val="2"/>
          </rPr>
          <t xml:space="preserve">Velocity unit:
</t>
        </r>
        <r>
          <rPr>
            <sz val="9"/>
            <color indexed="81"/>
            <rFont val="Tahoma"/>
            <family val="2"/>
          </rPr>
          <t>m/s, mm/s, in/s</t>
        </r>
        <r>
          <rPr>
            <b/>
            <sz val="9"/>
            <color indexed="81"/>
            <rFont val="Tahoma"/>
            <family val="2"/>
          </rPr>
          <t xml:space="preserve">
Speed unit:
</t>
        </r>
        <r>
          <rPr>
            <sz val="9"/>
            <color indexed="81"/>
            <rFont val="Tahoma"/>
            <family val="2"/>
          </rPr>
          <t>m/s, mm/s</t>
        </r>
        <r>
          <rPr>
            <sz val="9"/>
            <color indexed="81"/>
            <rFont val="Tahoma"/>
            <family val="2"/>
          </rPr>
          <t xml:space="preserve">
</t>
        </r>
      </text>
    </comment>
    <comment ref="Q17" authorId="1">
      <text>
        <r>
          <rPr>
            <sz val="9"/>
            <color indexed="81"/>
            <rFont val="Tahoma"/>
            <family val="2"/>
          </rPr>
          <t xml:space="preserve">Only for frequency domain
</t>
        </r>
      </text>
    </comment>
    <comment ref="U17" authorId="1">
      <text>
        <r>
          <rPr>
            <b/>
            <sz val="9"/>
            <color indexed="81"/>
            <rFont val="Tahoma"/>
            <family val="2"/>
          </rPr>
          <t xml:space="preserve">Velocity unit:
</t>
        </r>
        <r>
          <rPr>
            <sz val="9"/>
            <color indexed="81"/>
            <rFont val="Tahoma"/>
            <family val="2"/>
          </rPr>
          <t>m/s, mm/s, in/s</t>
        </r>
        <r>
          <rPr>
            <b/>
            <sz val="9"/>
            <color indexed="81"/>
            <rFont val="Tahoma"/>
            <family val="2"/>
          </rPr>
          <t xml:space="preserve">
Speed unit:
</t>
        </r>
        <r>
          <rPr>
            <sz val="9"/>
            <color indexed="81"/>
            <rFont val="Tahoma"/>
            <family val="2"/>
          </rPr>
          <t>m/s, mm/s</t>
        </r>
        <r>
          <rPr>
            <b/>
            <sz val="9"/>
            <color indexed="81"/>
            <rFont val="Tahoma"/>
            <family val="2"/>
          </rPr>
          <t xml:space="preserve">
Displacement unit:</t>
        </r>
        <r>
          <rPr>
            <sz val="9"/>
            <color indexed="81"/>
            <rFont val="Tahoma"/>
            <family val="2"/>
          </rPr>
          <t xml:space="preserve">
µm, mils
</t>
        </r>
        <r>
          <rPr>
            <b/>
            <sz val="9"/>
            <color indexed="81"/>
            <rFont val="Tahoma"/>
            <family val="2"/>
          </rPr>
          <t>Distance unit:</t>
        </r>
        <r>
          <rPr>
            <sz val="9"/>
            <color indexed="81"/>
            <rFont val="Tahoma"/>
            <family val="2"/>
          </rPr>
          <t xml:space="preserve">
m, mm, cm,  µm, in, mils
</t>
        </r>
        <r>
          <rPr>
            <b/>
            <sz val="9"/>
            <color indexed="81"/>
            <rFont val="Tahoma"/>
            <family val="2"/>
          </rPr>
          <t>Position unit:</t>
        </r>
        <r>
          <rPr>
            <sz val="9"/>
            <color indexed="81"/>
            <rFont val="Tahoma"/>
            <family val="2"/>
          </rPr>
          <t xml:space="preserve">
m, cm, mm. µm
</t>
        </r>
        <r>
          <rPr>
            <b/>
            <sz val="9"/>
            <color indexed="81"/>
            <rFont val="Tahoma"/>
            <family val="2"/>
          </rPr>
          <t>Gap  unit:</t>
        </r>
        <r>
          <rPr>
            <sz val="9"/>
            <color indexed="81"/>
            <rFont val="Tahoma"/>
            <family val="2"/>
          </rPr>
          <t xml:space="preserve">
mm, in. mils
</t>
        </r>
        <r>
          <rPr>
            <b/>
            <sz val="9"/>
            <color indexed="81"/>
            <rFont val="Tahoma"/>
            <family val="2"/>
          </rPr>
          <t>Airgap unit:</t>
        </r>
        <r>
          <rPr>
            <sz val="9"/>
            <color indexed="81"/>
            <rFont val="Tahoma"/>
            <family val="2"/>
          </rPr>
          <t xml:space="preserve">
mm, cm</t>
        </r>
      </text>
    </comment>
    <comment ref="U19" authorId="1">
      <text>
        <r>
          <rPr>
            <b/>
            <sz val="9"/>
            <color indexed="81"/>
            <rFont val="Tahoma"/>
            <family val="2"/>
          </rPr>
          <t xml:space="preserve">Unit:
</t>
        </r>
        <r>
          <rPr>
            <sz val="9"/>
            <color indexed="81"/>
            <rFont val="Tahoma"/>
            <family val="2"/>
          </rPr>
          <t xml:space="preserve">mm, in
</t>
        </r>
      </text>
    </comment>
    <comment ref="U21" authorId="1">
      <text>
        <r>
          <rPr>
            <b/>
            <sz val="9"/>
            <color indexed="81"/>
            <rFont val="Tahoma"/>
            <family val="2"/>
          </rPr>
          <t xml:space="preserve">Unit:
</t>
        </r>
        <r>
          <rPr>
            <sz val="9"/>
            <color indexed="81"/>
            <rFont val="Tahoma"/>
            <family val="2"/>
          </rPr>
          <t>mm, in</t>
        </r>
      </text>
    </comment>
    <comment ref="U24" authorId="1">
      <text>
        <r>
          <rPr>
            <b/>
            <sz val="9"/>
            <color indexed="81"/>
            <rFont val="Tahoma"/>
            <family val="2"/>
          </rPr>
          <t xml:space="preserve">Velocity unit:
</t>
        </r>
        <r>
          <rPr>
            <sz val="9"/>
            <color indexed="81"/>
            <rFont val="Tahoma"/>
            <family val="2"/>
          </rPr>
          <t>m/s, mm/s, in/s</t>
        </r>
        <r>
          <rPr>
            <b/>
            <sz val="9"/>
            <color indexed="81"/>
            <rFont val="Tahoma"/>
            <family val="2"/>
          </rPr>
          <t xml:space="preserve">
Speed unit:
</t>
        </r>
        <r>
          <rPr>
            <sz val="9"/>
            <color indexed="81"/>
            <rFont val="Tahoma"/>
            <family val="2"/>
          </rPr>
          <t>m/s, mm/s</t>
        </r>
        <r>
          <rPr>
            <b/>
            <sz val="9"/>
            <color indexed="81"/>
            <rFont val="Tahoma"/>
            <family val="2"/>
          </rPr>
          <t xml:space="preserve">
Displacement unit:</t>
        </r>
        <r>
          <rPr>
            <sz val="9"/>
            <color indexed="81"/>
            <rFont val="Tahoma"/>
            <family val="2"/>
          </rPr>
          <t xml:space="preserve">
µm, mils
</t>
        </r>
        <r>
          <rPr>
            <b/>
            <sz val="9"/>
            <color indexed="81"/>
            <rFont val="Tahoma"/>
            <family val="2"/>
          </rPr>
          <t>Distance unit:</t>
        </r>
        <r>
          <rPr>
            <sz val="9"/>
            <color indexed="81"/>
            <rFont val="Tahoma"/>
            <family val="2"/>
          </rPr>
          <t xml:space="preserve">
m, mm, cm,  µm, in, mils
</t>
        </r>
        <r>
          <rPr>
            <b/>
            <sz val="9"/>
            <color indexed="81"/>
            <rFont val="Tahoma"/>
            <family val="2"/>
          </rPr>
          <t>Position unit:</t>
        </r>
        <r>
          <rPr>
            <sz val="9"/>
            <color indexed="81"/>
            <rFont val="Tahoma"/>
            <family val="2"/>
          </rPr>
          <t xml:space="preserve">
m, cm, mm. µm
</t>
        </r>
        <r>
          <rPr>
            <b/>
            <sz val="9"/>
            <color indexed="81"/>
            <rFont val="Tahoma"/>
            <family val="2"/>
          </rPr>
          <t>Gap  unit:</t>
        </r>
        <r>
          <rPr>
            <sz val="9"/>
            <color indexed="81"/>
            <rFont val="Tahoma"/>
            <family val="2"/>
          </rPr>
          <t xml:space="preserve">
mm, in. mils
</t>
        </r>
        <r>
          <rPr>
            <b/>
            <sz val="9"/>
            <color indexed="81"/>
            <rFont val="Tahoma"/>
            <family val="2"/>
          </rPr>
          <t>Airgap unit:</t>
        </r>
        <r>
          <rPr>
            <sz val="9"/>
            <color indexed="81"/>
            <rFont val="Tahoma"/>
            <family val="2"/>
          </rPr>
          <t xml:space="preserve">
mm, cm</t>
        </r>
      </text>
    </comment>
    <comment ref="U26" authorId="1">
      <text>
        <r>
          <rPr>
            <b/>
            <sz val="9"/>
            <color indexed="81"/>
            <rFont val="Tahoma"/>
            <family val="2"/>
          </rPr>
          <t xml:space="preserve">Velocity unit:
</t>
        </r>
        <r>
          <rPr>
            <sz val="9"/>
            <color indexed="81"/>
            <rFont val="Tahoma"/>
            <family val="2"/>
          </rPr>
          <t>m/s, mm/s, in/s</t>
        </r>
        <r>
          <rPr>
            <b/>
            <sz val="9"/>
            <color indexed="81"/>
            <rFont val="Tahoma"/>
            <family val="2"/>
          </rPr>
          <t xml:space="preserve">
Speed unit:
</t>
        </r>
        <r>
          <rPr>
            <sz val="9"/>
            <color indexed="81"/>
            <rFont val="Tahoma"/>
            <family val="2"/>
          </rPr>
          <t>m/s, mm/s</t>
        </r>
        <r>
          <rPr>
            <b/>
            <sz val="9"/>
            <color indexed="81"/>
            <rFont val="Tahoma"/>
            <family val="2"/>
          </rPr>
          <t xml:space="preserve">
Displacement unit:</t>
        </r>
        <r>
          <rPr>
            <sz val="9"/>
            <color indexed="81"/>
            <rFont val="Tahoma"/>
            <family val="2"/>
          </rPr>
          <t xml:space="preserve">
µm, mils
</t>
        </r>
        <r>
          <rPr>
            <b/>
            <sz val="9"/>
            <color indexed="81"/>
            <rFont val="Tahoma"/>
            <family val="2"/>
          </rPr>
          <t>Distance unit:</t>
        </r>
        <r>
          <rPr>
            <sz val="9"/>
            <color indexed="81"/>
            <rFont val="Tahoma"/>
            <family val="2"/>
          </rPr>
          <t xml:space="preserve">
m, mm, cm,  µm, in, mils
</t>
        </r>
        <r>
          <rPr>
            <b/>
            <sz val="9"/>
            <color indexed="81"/>
            <rFont val="Tahoma"/>
            <family val="2"/>
          </rPr>
          <t>Position unit:</t>
        </r>
        <r>
          <rPr>
            <sz val="9"/>
            <color indexed="81"/>
            <rFont val="Tahoma"/>
            <family val="2"/>
          </rPr>
          <t xml:space="preserve">
m, cm, mm. µm
</t>
        </r>
        <r>
          <rPr>
            <b/>
            <sz val="9"/>
            <color indexed="81"/>
            <rFont val="Tahoma"/>
            <family val="2"/>
          </rPr>
          <t>Gap  unit:</t>
        </r>
        <r>
          <rPr>
            <sz val="9"/>
            <color indexed="81"/>
            <rFont val="Tahoma"/>
            <family val="2"/>
          </rPr>
          <t xml:space="preserve">
mm, in. mils
</t>
        </r>
        <r>
          <rPr>
            <b/>
            <sz val="9"/>
            <color indexed="81"/>
            <rFont val="Tahoma"/>
            <family val="2"/>
          </rPr>
          <t>Airgap unit:</t>
        </r>
        <r>
          <rPr>
            <sz val="9"/>
            <color indexed="81"/>
            <rFont val="Tahoma"/>
            <family val="2"/>
          </rPr>
          <t xml:space="preserve">
mm, cm</t>
        </r>
      </text>
    </comment>
    <comment ref="U27" authorId="1">
      <text>
        <r>
          <rPr>
            <b/>
            <sz val="9"/>
            <color indexed="81"/>
            <rFont val="Tahoma"/>
            <family val="2"/>
          </rPr>
          <t>Velocity unit:</t>
        </r>
        <r>
          <rPr>
            <sz val="9"/>
            <color indexed="81"/>
            <rFont val="Tahoma"/>
            <family val="2"/>
          </rPr>
          <t xml:space="preserve">
m/s, mm/s, in/s
</t>
        </r>
        <r>
          <rPr>
            <b/>
            <sz val="9"/>
            <color indexed="81"/>
            <rFont val="Tahoma"/>
            <family val="2"/>
          </rPr>
          <t>Speed unit:</t>
        </r>
        <r>
          <rPr>
            <sz val="9"/>
            <color indexed="81"/>
            <rFont val="Tahoma"/>
            <family val="2"/>
          </rPr>
          <t xml:space="preserve">
m/s, mm/s
</t>
        </r>
      </text>
    </comment>
    <comment ref="U28" authorId="1">
      <text>
        <r>
          <rPr>
            <b/>
            <sz val="9"/>
            <color indexed="81"/>
            <rFont val="Tahoma"/>
            <family val="2"/>
          </rPr>
          <t>Displacement unit:</t>
        </r>
        <r>
          <rPr>
            <sz val="9"/>
            <color indexed="81"/>
            <rFont val="Tahoma"/>
            <family val="2"/>
          </rPr>
          <t xml:space="preserve">
µm, mils
</t>
        </r>
        <r>
          <rPr>
            <b/>
            <sz val="9"/>
            <color indexed="81"/>
            <rFont val="Tahoma"/>
            <family val="2"/>
          </rPr>
          <t>Distance unit:</t>
        </r>
        <r>
          <rPr>
            <sz val="9"/>
            <color indexed="81"/>
            <rFont val="Tahoma"/>
            <family val="2"/>
          </rPr>
          <t xml:space="preserve">
m, mm, cm,  µm, in, mils
</t>
        </r>
        <r>
          <rPr>
            <b/>
            <sz val="9"/>
            <color indexed="81"/>
            <rFont val="Tahoma"/>
            <family val="2"/>
          </rPr>
          <t>Position unit:</t>
        </r>
        <r>
          <rPr>
            <sz val="9"/>
            <color indexed="81"/>
            <rFont val="Tahoma"/>
            <family val="2"/>
          </rPr>
          <t xml:space="preserve">
m, cm, mm. µm
</t>
        </r>
        <r>
          <rPr>
            <b/>
            <sz val="9"/>
            <color indexed="81"/>
            <rFont val="Tahoma"/>
            <family val="2"/>
          </rPr>
          <t>Gap  unit:</t>
        </r>
        <r>
          <rPr>
            <sz val="9"/>
            <color indexed="81"/>
            <rFont val="Tahoma"/>
            <family val="2"/>
          </rPr>
          <t xml:space="preserve">
mm, in. mils
</t>
        </r>
        <r>
          <rPr>
            <b/>
            <sz val="9"/>
            <color indexed="81"/>
            <rFont val="Tahoma"/>
            <family val="2"/>
          </rPr>
          <t>Airgap unit:</t>
        </r>
        <r>
          <rPr>
            <sz val="9"/>
            <color indexed="81"/>
            <rFont val="Tahoma"/>
            <family val="2"/>
          </rPr>
          <t xml:space="preserve">
mm, cm</t>
        </r>
      </text>
    </comment>
    <comment ref="U29" authorId="1">
      <text>
        <r>
          <rPr>
            <b/>
            <sz val="9"/>
            <color indexed="81"/>
            <rFont val="Tahoma"/>
            <family val="2"/>
          </rPr>
          <t>Velocity unit:</t>
        </r>
        <r>
          <rPr>
            <sz val="9"/>
            <color indexed="81"/>
            <rFont val="Tahoma"/>
            <family val="2"/>
          </rPr>
          <t xml:space="preserve">
m/s, mm/s, in/s
</t>
        </r>
        <r>
          <rPr>
            <b/>
            <sz val="9"/>
            <color indexed="81"/>
            <rFont val="Tahoma"/>
            <family val="2"/>
          </rPr>
          <t>Speed unit:</t>
        </r>
        <r>
          <rPr>
            <sz val="9"/>
            <color indexed="81"/>
            <rFont val="Tahoma"/>
            <family val="2"/>
          </rPr>
          <t xml:space="preserve">
m/s, mm/s
</t>
        </r>
      </text>
    </comment>
    <comment ref="U30" authorId="1">
      <text>
        <r>
          <rPr>
            <b/>
            <sz val="9"/>
            <color indexed="81"/>
            <rFont val="Tahoma"/>
            <family val="2"/>
          </rPr>
          <t>Displacement unit:</t>
        </r>
        <r>
          <rPr>
            <sz val="9"/>
            <color indexed="81"/>
            <rFont val="Tahoma"/>
            <family val="2"/>
          </rPr>
          <t xml:space="preserve">
µm, mils
</t>
        </r>
        <r>
          <rPr>
            <b/>
            <sz val="9"/>
            <color indexed="81"/>
            <rFont val="Tahoma"/>
            <family val="2"/>
          </rPr>
          <t>Distance unit:</t>
        </r>
        <r>
          <rPr>
            <sz val="9"/>
            <color indexed="81"/>
            <rFont val="Tahoma"/>
            <family val="2"/>
          </rPr>
          <t xml:space="preserve">
m, mm, cm,  µm, in, mils
</t>
        </r>
        <r>
          <rPr>
            <b/>
            <sz val="9"/>
            <color indexed="81"/>
            <rFont val="Tahoma"/>
            <family val="2"/>
          </rPr>
          <t>Position unit:</t>
        </r>
        <r>
          <rPr>
            <sz val="9"/>
            <color indexed="81"/>
            <rFont val="Tahoma"/>
            <family val="2"/>
          </rPr>
          <t xml:space="preserve">
m, cm, mm. µm
</t>
        </r>
        <r>
          <rPr>
            <b/>
            <sz val="9"/>
            <color indexed="81"/>
            <rFont val="Tahoma"/>
            <family val="2"/>
          </rPr>
          <t>Gap  unit:</t>
        </r>
        <r>
          <rPr>
            <sz val="9"/>
            <color indexed="81"/>
            <rFont val="Tahoma"/>
            <family val="2"/>
          </rPr>
          <t xml:space="preserve">
mm, in. mils
</t>
        </r>
        <r>
          <rPr>
            <b/>
            <sz val="9"/>
            <color indexed="81"/>
            <rFont val="Tahoma"/>
            <family val="2"/>
          </rPr>
          <t>Airgap unit:</t>
        </r>
        <r>
          <rPr>
            <sz val="9"/>
            <color indexed="81"/>
            <rFont val="Tahoma"/>
            <family val="2"/>
          </rPr>
          <t xml:space="preserve">
mm, cm</t>
        </r>
      </text>
    </comment>
    <comment ref="U31" authorId="1">
      <text>
        <r>
          <rPr>
            <b/>
            <sz val="9"/>
            <color indexed="81"/>
            <rFont val="Tahoma"/>
            <family val="2"/>
          </rPr>
          <t>Unit:</t>
        </r>
        <r>
          <rPr>
            <sz val="9"/>
            <color indexed="81"/>
            <rFont val="Tahoma"/>
            <family val="2"/>
          </rPr>
          <t xml:space="preserve">
mm, in</t>
        </r>
        <r>
          <rPr>
            <sz val="9"/>
            <color indexed="81"/>
            <rFont val="Tahoma"/>
            <family val="2"/>
          </rPr>
          <t xml:space="preserve">
</t>
        </r>
      </text>
    </comment>
    <comment ref="U32" authorId="1">
      <text>
        <r>
          <rPr>
            <b/>
            <sz val="9"/>
            <color indexed="81"/>
            <rFont val="Tahoma"/>
            <family val="2"/>
          </rPr>
          <t>Unit:</t>
        </r>
        <r>
          <rPr>
            <sz val="9"/>
            <color indexed="81"/>
            <rFont val="Tahoma"/>
            <family val="2"/>
          </rPr>
          <t xml:space="preserve">
mm, in</t>
        </r>
        <r>
          <rPr>
            <sz val="9"/>
            <color indexed="81"/>
            <rFont val="Tahoma"/>
            <family val="2"/>
          </rPr>
          <t xml:space="preserve">
</t>
        </r>
      </text>
    </comment>
    <comment ref="U33" authorId="1">
      <text>
        <r>
          <rPr>
            <b/>
            <sz val="9"/>
            <color indexed="81"/>
            <rFont val="Tahoma"/>
            <family val="2"/>
          </rPr>
          <t>Unit:</t>
        </r>
        <r>
          <rPr>
            <sz val="9"/>
            <color indexed="81"/>
            <rFont val="Tahoma"/>
            <family val="2"/>
          </rPr>
          <t xml:space="preserve">
mm, in</t>
        </r>
        <r>
          <rPr>
            <sz val="9"/>
            <color indexed="81"/>
            <rFont val="Tahoma"/>
            <family val="2"/>
          </rPr>
          <t xml:space="preserve">
</t>
        </r>
      </text>
    </comment>
    <comment ref="U34" authorId="1">
      <text>
        <r>
          <rPr>
            <b/>
            <sz val="9"/>
            <color indexed="81"/>
            <rFont val="Tahoma"/>
            <family val="2"/>
          </rPr>
          <t>Unit:</t>
        </r>
        <r>
          <rPr>
            <sz val="9"/>
            <color indexed="81"/>
            <rFont val="Tahoma"/>
            <family val="2"/>
          </rPr>
          <t xml:space="preserve">
rpm,Hz
</t>
        </r>
      </text>
    </comment>
  </commentList>
</comments>
</file>

<file path=xl/comments2.xml><?xml version="1.0" encoding="utf-8"?>
<comments xmlns="http://schemas.openxmlformats.org/spreadsheetml/2006/main">
  <authors>
    <author>Gevard Clavien</author>
  </authors>
  <commentList>
    <comment ref="R3" authorId="0">
      <text>
        <r>
          <rPr>
            <sz val="9"/>
            <color indexed="81"/>
            <rFont val="Tahoma"/>
            <family val="2"/>
          </rPr>
          <t>Unit are in FSD unit
Delay is in second</t>
        </r>
      </text>
    </comment>
    <comment ref="F8" authorId="0">
      <text>
        <r>
          <rPr>
            <b/>
            <sz val="9"/>
            <color indexed="81"/>
            <rFont val="Tahoma"/>
            <family val="2"/>
          </rPr>
          <t>Not OK to OK</t>
        </r>
      </text>
    </comment>
    <comment ref="L8" authorId="0">
      <text>
        <r>
          <rPr>
            <b/>
            <sz val="9"/>
            <color indexed="81"/>
            <rFont val="Tahoma"/>
            <family val="2"/>
          </rPr>
          <t xml:space="preserve">Ratio:
</t>
        </r>
        <r>
          <rPr>
            <sz val="9"/>
            <color indexed="81"/>
            <rFont val="Tahoma"/>
            <family val="2"/>
          </rPr>
          <t xml:space="preserve">1000 if only a single integration is used (velocity)
100 if a dual integration is used (displacement)
</t>
        </r>
      </text>
    </comment>
    <comment ref="Q9" authorId="0">
      <text>
        <r>
          <rPr>
            <b/>
            <sz val="9"/>
            <color indexed="81"/>
            <rFont val="Tahoma"/>
            <family val="2"/>
          </rPr>
          <t xml:space="preserve">Velocity unit:
</t>
        </r>
        <r>
          <rPr>
            <sz val="9"/>
            <color indexed="81"/>
            <rFont val="Tahoma"/>
            <family val="2"/>
          </rPr>
          <t>m/s, mm/s, in/s</t>
        </r>
        <r>
          <rPr>
            <b/>
            <sz val="9"/>
            <color indexed="81"/>
            <rFont val="Tahoma"/>
            <family val="2"/>
          </rPr>
          <t xml:space="preserve">
Speed unit:
</t>
        </r>
        <r>
          <rPr>
            <sz val="9"/>
            <color indexed="81"/>
            <rFont val="Tahoma"/>
            <family val="2"/>
          </rPr>
          <t>m/s, mm/s</t>
        </r>
        <r>
          <rPr>
            <b/>
            <sz val="9"/>
            <color indexed="81"/>
            <rFont val="Tahoma"/>
            <family val="2"/>
          </rPr>
          <t xml:space="preserve">
Displacement unit:</t>
        </r>
        <r>
          <rPr>
            <sz val="9"/>
            <color indexed="81"/>
            <rFont val="Tahoma"/>
            <family val="2"/>
          </rPr>
          <t xml:space="preserve">
µm, mils
</t>
        </r>
        <r>
          <rPr>
            <b/>
            <sz val="9"/>
            <color indexed="81"/>
            <rFont val="Tahoma"/>
            <family val="2"/>
          </rPr>
          <t>Distance unit:</t>
        </r>
        <r>
          <rPr>
            <sz val="9"/>
            <color indexed="81"/>
            <rFont val="Tahoma"/>
            <family val="2"/>
          </rPr>
          <t xml:space="preserve">
m, mm, cm,  µm, in, mils
</t>
        </r>
        <r>
          <rPr>
            <b/>
            <sz val="9"/>
            <color indexed="81"/>
            <rFont val="Tahoma"/>
            <family val="2"/>
          </rPr>
          <t>Position unit:</t>
        </r>
        <r>
          <rPr>
            <sz val="9"/>
            <color indexed="81"/>
            <rFont val="Tahoma"/>
            <family val="2"/>
          </rPr>
          <t xml:space="preserve">
m, cm, mm. µm
</t>
        </r>
        <r>
          <rPr>
            <b/>
            <sz val="9"/>
            <color indexed="81"/>
            <rFont val="Tahoma"/>
            <family val="2"/>
          </rPr>
          <t>Gap  unit:</t>
        </r>
        <r>
          <rPr>
            <sz val="9"/>
            <color indexed="81"/>
            <rFont val="Tahoma"/>
            <family val="2"/>
          </rPr>
          <t xml:space="preserve">
mm, in. mils
</t>
        </r>
        <r>
          <rPr>
            <b/>
            <sz val="9"/>
            <color indexed="81"/>
            <rFont val="Tahoma"/>
            <family val="2"/>
          </rPr>
          <t>Airgap unit:</t>
        </r>
        <r>
          <rPr>
            <sz val="9"/>
            <color indexed="81"/>
            <rFont val="Tahoma"/>
            <family val="2"/>
          </rPr>
          <t xml:space="preserve">
mm, cm</t>
        </r>
      </text>
    </comment>
    <comment ref="F11" authorId="0">
      <text>
        <r>
          <rPr>
            <b/>
            <sz val="9"/>
            <color indexed="81"/>
            <rFont val="Tahoma"/>
            <family val="2"/>
          </rPr>
          <t>Not OK to OK</t>
        </r>
      </text>
    </comment>
    <comment ref="L11" authorId="0">
      <text>
        <r>
          <rPr>
            <b/>
            <sz val="9"/>
            <color indexed="81"/>
            <rFont val="Tahoma"/>
            <family val="2"/>
          </rPr>
          <t xml:space="preserve">Ratio:
</t>
        </r>
        <r>
          <rPr>
            <sz val="9"/>
            <color indexed="81"/>
            <rFont val="Tahoma"/>
            <family val="2"/>
          </rPr>
          <t xml:space="preserve">1000 if only a single integration is used (velocity)
100 if a dual integration is used (displacement)
</t>
        </r>
      </text>
    </comment>
    <comment ref="Q11" authorId="0">
      <text>
        <r>
          <rPr>
            <b/>
            <sz val="9"/>
            <color indexed="81"/>
            <rFont val="Tahoma"/>
            <family val="2"/>
          </rPr>
          <t>Velocity unit:</t>
        </r>
        <r>
          <rPr>
            <sz val="9"/>
            <color indexed="81"/>
            <rFont val="Tahoma"/>
            <family val="2"/>
          </rPr>
          <t xml:space="preserve">
m/s, mm/s, in/s
</t>
        </r>
        <r>
          <rPr>
            <b/>
            <sz val="9"/>
            <color indexed="81"/>
            <rFont val="Tahoma"/>
            <family val="2"/>
          </rPr>
          <t>Speed unit:</t>
        </r>
        <r>
          <rPr>
            <sz val="9"/>
            <color indexed="81"/>
            <rFont val="Tahoma"/>
            <family val="2"/>
          </rPr>
          <t xml:space="preserve">
m/s, mm/s
</t>
        </r>
      </text>
    </comment>
    <comment ref="Q12" authorId="0">
      <text>
        <r>
          <rPr>
            <b/>
            <sz val="9"/>
            <color indexed="81"/>
            <rFont val="Tahoma"/>
            <family val="2"/>
          </rPr>
          <t>Displacement unit:</t>
        </r>
        <r>
          <rPr>
            <sz val="9"/>
            <color indexed="81"/>
            <rFont val="Tahoma"/>
            <family val="2"/>
          </rPr>
          <t xml:space="preserve">
µm, mils
</t>
        </r>
        <r>
          <rPr>
            <b/>
            <sz val="9"/>
            <color indexed="81"/>
            <rFont val="Tahoma"/>
            <family val="2"/>
          </rPr>
          <t>Distance unit:</t>
        </r>
        <r>
          <rPr>
            <sz val="9"/>
            <color indexed="81"/>
            <rFont val="Tahoma"/>
            <family val="2"/>
          </rPr>
          <t xml:space="preserve">
m, mm, cm,  µm, in, mils
</t>
        </r>
        <r>
          <rPr>
            <b/>
            <sz val="9"/>
            <color indexed="81"/>
            <rFont val="Tahoma"/>
            <family val="2"/>
          </rPr>
          <t>Position unit:</t>
        </r>
        <r>
          <rPr>
            <sz val="9"/>
            <color indexed="81"/>
            <rFont val="Tahoma"/>
            <family val="2"/>
          </rPr>
          <t xml:space="preserve">
m, cm, mm. µm
</t>
        </r>
        <r>
          <rPr>
            <b/>
            <sz val="9"/>
            <color indexed="81"/>
            <rFont val="Tahoma"/>
            <family val="2"/>
          </rPr>
          <t>Gap  unit:</t>
        </r>
        <r>
          <rPr>
            <sz val="9"/>
            <color indexed="81"/>
            <rFont val="Tahoma"/>
            <family val="2"/>
          </rPr>
          <t xml:space="preserve">
mm, in. mils
</t>
        </r>
        <r>
          <rPr>
            <b/>
            <sz val="9"/>
            <color indexed="81"/>
            <rFont val="Tahoma"/>
            <family val="2"/>
          </rPr>
          <t>Airgap unit:</t>
        </r>
        <r>
          <rPr>
            <sz val="9"/>
            <color indexed="81"/>
            <rFont val="Tahoma"/>
            <family val="2"/>
          </rPr>
          <t xml:space="preserve">
mm, cm</t>
        </r>
      </text>
    </comment>
    <comment ref="F16" authorId="0">
      <text>
        <r>
          <rPr>
            <b/>
            <sz val="9"/>
            <color indexed="81"/>
            <rFont val="Tahoma"/>
            <family val="2"/>
          </rPr>
          <t>Not OK to OK</t>
        </r>
      </text>
    </comment>
    <comment ref="L16" authorId="0">
      <text>
        <r>
          <rPr>
            <b/>
            <sz val="9"/>
            <color indexed="81"/>
            <rFont val="Tahoma"/>
            <family val="2"/>
          </rPr>
          <t xml:space="preserve">Ratio:
</t>
        </r>
        <r>
          <rPr>
            <sz val="9"/>
            <color indexed="81"/>
            <rFont val="Tahoma"/>
            <family val="2"/>
          </rPr>
          <t xml:space="preserve">1000 if only a single integration is used (velocity)
100 if a dual integration is used (displacement)
</t>
        </r>
      </text>
    </comment>
    <comment ref="F21" authorId="0">
      <text>
        <r>
          <rPr>
            <b/>
            <sz val="9"/>
            <color indexed="81"/>
            <rFont val="Tahoma"/>
            <family val="2"/>
          </rPr>
          <t>Not OK to OK</t>
        </r>
      </text>
    </comment>
    <comment ref="L21" authorId="0">
      <text>
        <r>
          <rPr>
            <b/>
            <sz val="9"/>
            <color indexed="81"/>
            <rFont val="Tahoma"/>
            <family val="2"/>
          </rPr>
          <t xml:space="preserve">Limit:
</t>
        </r>
        <r>
          <rPr>
            <sz val="9"/>
            <color indexed="81"/>
            <rFont val="Tahoma"/>
            <family val="2"/>
          </rPr>
          <t xml:space="preserve">TBD
</t>
        </r>
      </text>
    </comment>
    <comment ref="Q22" authorId="0">
      <text>
        <r>
          <rPr>
            <b/>
            <sz val="9"/>
            <color indexed="81"/>
            <rFont val="Tahoma"/>
            <family val="2"/>
          </rPr>
          <t>Velocity unit:</t>
        </r>
        <r>
          <rPr>
            <sz val="9"/>
            <color indexed="81"/>
            <rFont val="Tahoma"/>
            <family val="2"/>
          </rPr>
          <t xml:space="preserve">
m/s, mm/s, in/s
</t>
        </r>
        <r>
          <rPr>
            <b/>
            <sz val="9"/>
            <color indexed="81"/>
            <rFont val="Tahoma"/>
            <family val="2"/>
          </rPr>
          <t>Speed unit:</t>
        </r>
        <r>
          <rPr>
            <sz val="9"/>
            <color indexed="81"/>
            <rFont val="Tahoma"/>
            <family val="2"/>
          </rPr>
          <t xml:space="preserve">
m/s, mm/s
</t>
        </r>
      </text>
    </comment>
    <comment ref="Q23" authorId="0">
      <text>
        <r>
          <rPr>
            <b/>
            <sz val="9"/>
            <color indexed="81"/>
            <rFont val="Tahoma"/>
            <family val="2"/>
          </rPr>
          <t>Displacement unit:</t>
        </r>
        <r>
          <rPr>
            <sz val="9"/>
            <color indexed="81"/>
            <rFont val="Tahoma"/>
            <family val="2"/>
          </rPr>
          <t xml:space="preserve">
µm, mils
</t>
        </r>
        <r>
          <rPr>
            <b/>
            <sz val="9"/>
            <color indexed="81"/>
            <rFont val="Tahoma"/>
            <family val="2"/>
          </rPr>
          <t>Distance unit:</t>
        </r>
        <r>
          <rPr>
            <sz val="9"/>
            <color indexed="81"/>
            <rFont val="Tahoma"/>
            <family val="2"/>
          </rPr>
          <t xml:space="preserve">
m, mm, cm,  µm, in, mils
</t>
        </r>
        <r>
          <rPr>
            <b/>
            <sz val="9"/>
            <color indexed="81"/>
            <rFont val="Tahoma"/>
            <family val="2"/>
          </rPr>
          <t>Position unit:</t>
        </r>
        <r>
          <rPr>
            <sz val="9"/>
            <color indexed="81"/>
            <rFont val="Tahoma"/>
            <family val="2"/>
          </rPr>
          <t xml:space="preserve">
m, cm, mm. µm
</t>
        </r>
        <r>
          <rPr>
            <b/>
            <sz val="9"/>
            <color indexed="81"/>
            <rFont val="Tahoma"/>
            <family val="2"/>
          </rPr>
          <t>Gap  unit:</t>
        </r>
        <r>
          <rPr>
            <sz val="9"/>
            <color indexed="81"/>
            <rFont val="Tahoma"/>
            <family val="2"/>
          </rPr>
          <t xml:space="preserve">
mm, in. mils
</t>
        </r>
        <r>
          <rPr>
            <b/>
            <sz val="9"/>
            <color indexed="81"/>
            <rFont val="Tahoma"/>
            <family val="2"/>
          </rPr>
          <t>Airgap unit:</t>
        </r>
        <r>
          <rPr>
            <sz val="9"/>
            <color indexed="81"/>
            <rFont val="Tahoma"/>
            <family val="2"/>
          </rPr>
          <t xml:space="preserve">
mm, cm</t>
        </r>
      </text>
    </comment>
    <comment ref="F27" authorId="0">
      <text>
        <r>
          <rPr>
            <b/>
            <sz val="9"/>
            <color indexed="81"/>
            <rFont val="Tahoma"/>
            <family val="2"/>
          </rPr>
          <t>Not OK to OK</t>
        </r>
      </text>
    </comment>
    <comment ref="F33" authorId="0">
      <text>
        <r>
          <rPr>
            <b/>
            <sz val="9"/>
            <color indexed="81"/>
            <rFont val="Tahoma"/>
            <family val="2"/>
          </rPr>
          <t>Not OK to OK</t>
        </r>
      </text>
    </comment>
    <comment ref="L33" authorId="0">
      <text>
        <r>
          <rPr>
            <b/>
            <sz val="9"/>
            <color indexed="81"/>
            <rFont val="Tahoma"/>
            <family val="2"/>
          </rPr>
          <t xml:space="preserve">Ratio:
</t>
        </r>
        <r>
          <rPr>
            <sz val="9"/>
            <color indexed="81"/>
            <rFont val="Tahoma"/>
            <family val="2"/>
          </rPr>
          <t xml:space="preserve">1000 if only a single integration is used (velocity)
100 if a dual integration is used (displacement)
</t>
        </r>
      </text>
    </comment>
    <comment ref="R38" authorId="0">
      <text>
        <r>
          <rPr>
            <sz val="9"/>
            <color indexed="81"/>
            <rFont val="Tahoma"/>
            <family val="2"/>
          </rPr>
          <t>Unit are in FSD unit
Delay is in second</t>
        </r>
      </text>
    </comment>
    <comment ref="R50" authorId="0">
      <text>
        <r>
          <rPr>
            <sz val="9"/>
            <color indexed="81"/>
            <rFont val="Tahoma"/>
            <family val="2"/>
          </rPr>
          <t>Unit are in FSD unit
Delay is in second</t>
        </r>
      </text>
    </comment>
    <comment ref="F55" authorId="0">
      <text>
        <r>
          <rPr>
            <b/>
            <sz val="9"/>
            <color indexed="81"/>
            <rFont val="Tahoma"/>
            <family val="2"/>
          </rPr>
          <t>Not OK to OK</t>
        </r>
      </text>
    </comment>
    <comment ref="L55" authorId="0">
      <text>
        <r>
          <rPr>
            <b/>
            <sz val="9"/>
            <color indexed="81"/>
            <rFont val="Tahoma"/>
            <family val="2"/>
          </rPr>
          <t xml:space="preserve">Ratio:
</t>
        </r>
        <r>
          <rPr>
            <sz val="9"/>
            <color indexed="81"/>
            <rFont val="Tahoma"/>
            <family val="2"/>
          </rPr>
          <t xml:space="preserve">1 * (1 / 1)
Number of Teeth * (
</t>
        </r>
      </text>
    </comment>
    <comment ref="F59" authorId="0">
      <text>
        <r>
          <rPr>
            <b/>
            <sz val="9"/>
            <color indexed="81"/>
            <rFont val="Tahoma"/>
            <family val="2"/>
          </rPr>
          <t>Not OK to OK</t>
        </r>
      </text>
    </comment>
  </commentList>
</comments>
</file>

<file path=xl/sharedStrings.xml><?xml version="1.0" encoding="utf-8"?>
<sst xmlns="http://schemas.openxmlformats.org/spreadsheetml/2006/main" count="1403" uniqueCount="354">
  <si>
    <t>Front-end</t>
  </si>
  <si>
    <t>Filter settings</t>
  </si>
  <si>
    <t>NE/NDE</t>
  </si>
  <si>
    <t>I/P SENS.</t>
  </si>
  <si>
    <t>RL1</t>
  </si>
  <si>
    <t>RL2</t>
  </si>
  <si>
    <t>FSD</t>
  </si>
  <si>
    <t>Channel</t>
  </si>
  <si>
    <t>Input TAG No.</t>
  </si>
  <si>
    <t>NE</t>
  </si>
  <si>
    <t>Sensor OK Level</t>
  </si>
  <si>
    <t>RS</t>
  </si>
  <si>
    <t>PS</t>
  </si>
  <si>
    <t xml:space="preserve"> </t>
  </si>
  <si>
    <t>TQ412 + IQS450 + GSI127</t>
  </si>
  <si>
    <t>CE31X + GSI127</t>
  </si>
  <si>
    <t/>
  </si>
  <si>
    <t>1</t>
  </si>
  <si>
    <t>1.5</t>
  </si>
  <si>
    <t>Aux</t>
  </si>
  <si>
    <t>Relay</t>
  </si>
  <si>
    <t>Function</t>
  </si>
  <si>
    <t>TAG</t>
  </si>
  <si>
    <t>Tacho</t>
  </si>
  <si>
    <t>DC</t>
  </si>
  <si>
    <t>AC</t>
  </si>
  <si>
    <t>Latched</t>
  </si>
  <si>
    <t>Yes</t>
  </si>
  <si>
    <t>Relays</t>
  </si>
  <si>
    <t>Level</t>
  </si>
  <si>
    <t>Danger+</t>
  </si>
  <si>
    <t>Danger-</t>
  </si>
  <si>
    <t>Triple 
multiplier</t>
  </si>
  <si>
    <t>Processing
 (/ = Main Path)</t>
  </si>
  <si>
    <t>/</t>
  </si>
  <si>
    <t>AAB</t>
  </si>
  <si>
    <t>Analog Output 
TAG</t>
  </si>
  <si>
    <t>Hyst./Del.</t>
  </si>
  <si>
    <t>0 / 1s</t>
  </si>
  <si>
    <t>0 / 3s</t>
  </si>
  <si>
    <t>No</t>
  </si>
  <si>
    <t>VSV300</t>
  </si>
  <si>
    <t>VSI010</t>
  </si>
  <si>
    <t>Analog Out.</t>
  </si>
  <si>
    <t>Rectifier
(Qualifier)</t>
  </si>
  <si>
    <t>Alert-</t>
  </si>
  <si>
    <t>Alert+</t>
  </si>
  <si>
    <t>8mV/µm</t>
  </si>
  <si>
    <t>-3500mV - -100mV</t>
  </si>
  <si>
    <t>250mV/g</t>
  </si>
  <si>
    <t>500mV - 3000mV</t>
  </si>
  <si>
    <t>DataType</t>
  </si>
  <si>
    <t>ByteOrder</t>
  </si>
  <si>
    <t>--    Disable</t>
  </si>
  <si>
    <t>HP</t>
  </si>
  <si>
    <t>0.1   Hz</t>
  </si>
  <si>
    <t xml:space="preserve">Meas. Block Nbr: </t>
  </si>
  <si>
    <t xml:space="preserve">IP Adress: </t>
  </si>
  <si>
    <t>Auto</t>
  </si>
  <si>
    <t>Label top:</t>
  </si>
  <si>
    <t>3Hz</t>
  </si>
  <si>
    <t>-24 V</t>
  </si>
  <si>
    <t>Asynchronous Absolute Bearing Vibration Processing</t>
  </si>
  <si>
    <t>3 - 19000Hz</t>
  </si>
  <si>
    <t>Scaled Peak</t>
  </si>
  <si>
    <t>Physical quantity</t>
  </si>
  <si>
    <t>Acceleration</t>
  </si>
  <si>
    <t>250 m/s2</t>
  </si>
  <si>
    <t>Velocity</t>
  </si>
  <si>
    <t>Displacement</t>
  </si>
  <si>
    <t>100 mm/s</t>
  </si>
  <si>
    <t>200 µm</t>
  </si>
  <si>
    <t>Shaft Relative Vibration Processing</t>
  </si>
  <si>
    <t>Dynamic input - Processing bloc</t>
  </si>
  <si>
    <t>Position</t>
  </si>
  <si>
    <t>Ini.gap = 9.6V</t>
  </si>
  <si>
    <t>Narrow Band Vibration Processing</t>
  </si>
  <si>
    <t>NB - 25[nX]</t>
  </si>
  <si>
    <t>0.0167 - 600Hz</t>
  </si>
  <si>
    <t>Speed 
ref.</t>
  </si>
  <si>
    <t>Extr. 
type</t>
  </si>
  <si>
    <t>Band Peak: 10 - 1000Hz; Band Energy: 10 - 1000Hz; Harmonics: 2x, Not 1x, Sub-Harmonic: 1/2x</t>
  </si>
  <si>
    <t>Band Energy: 10 - 1000Hz</t>
  </si>
  <si>
    <t>Dynamic input - Dual Processing bloc</t>
  </si>
  <si>
    <t>Aux input - Processing bloc</t>
  </si>
  <si>
    <t>Tacho Processing</t>
  </si>
  <si>
    <t>AUX</t>
  </si>
  <si>
    <t>1 * 1 / 1</t>
  </si>
  <si>
    <t>Delay</t>
  </si>
  <si>
    <t>0s</t>
  </si>
  <si>
    <t>Position Processing</t>
  </si>
  <si>
    <t>Inverted</t>
  </si>
  <si>
    <t>Broad Band Pulsation Processing</t>
  </si>
  <si>
    <t>CP103 + GSI127</t>
  </si>
  <si>
    <t>250mV/bar</t>
  </si>
  <si>
    <t>BBP</t>
  </si>
  <si>
    <t>Pressure</t>
  </si>
  <si>
    <t>1 bara</t>
  </si>
  <si>
    <t>Smax</t>
  </si>
  <si>
    <t>Orbit</t>
  </si>
  <si>
    <t>TBD</t>
  </si>
  <si>
    <t>REVISION RECORD SHEET</t>
  </si>
  <si>
    <t>Rev</t>
  </si>
  <si>
    <t>Date</t>
  </si>
  <si>
    <t>Description</t>
  </si>
  <si>
    <t>CAxxx + IPC + GSI</t>
  </si>
  <si>
    <t>CAxxx + IPC (Integ.) + GSI</t>
  </si>
  <si>
    <t>µ</t>
  </si>
  <si>
    <t>10g</t>
  </si>
  <si>
    <t>TQ4x2 + IQS[I] (2mm)</t>
  </si>
  <si>
    <t>-1600mV .. -17600mV</t>
  </si>
  <si>
    <t xml:space="preserve">  </t>
  </si>
  <si>
    <t>Relative vib #1</t>
  </si>
  <si>
    <t>Accel #1</t>
  </si>
  <si>
    <t>Accel #2</t>
  </si>
  <si>
    <t>Velocity #1</t>
  </si>
  <si>
    <t>Velocity #2</t>
  </si>
  <si>
    <t>NB</t>
  </si>
  <si>
    <t>1.09</t>
  </si>
  <si>
    <t>1.10</t>
  </si>
  <si>
    <t>1.11</t>
  </si>
  <si>
    <t>Preliminary version</t>
  </si>
  <si>
    <t>VibroSmart Signal List</t>
  </si>
  <si>
    <t>--</t>
  </si>
  <si>
    <t>+/-1mm</t>
  </si>
  <si>
    <t>Channel #1</t>
  </si>
  <si>
    <t>Channel #2</t>
  </si>
  <si>
    <t>Relative vib #2</t>
  </si>
  <si>
    <t>1-1-1</t>
  </si>
  <si>
    <t>Speed</t>
  </si>
  <si>
    <t>3000rpm</t>
  </si>
  <si>
    <t>Select the lines 1 to 31</t>
  </si>
  <si>
    <t>Ctrl-C</t>
  </si>
  <si>
    <t>select the line 32</t>
  </si>
  <si>
    <t>Ctr-V</t>
  </si>
  <si>
    <t>a</t>
  </si>
  <si>
    <t>b</t>
  </si>
  <si>
    <t>c</t>
  </si>
  <si>
    <t>d</t>
  </si>
  <si>
    <t>e</t>
  </si>
  <si>
    <t>Redo 1a to 1c for the number of VSV300</t>
  </si>
  <si>
    <t xml:space="preserve">Highlight in the row A and B the needed processing (e.g. AAB Accel #1, NB Accel #2, Tacho AUX). </t>
  </si>
  <si>
    <t>A maximum of 3 processing can be selected, and there can be only one of each #1 , #2 and AUX</t>
  </si>
  <si>
    <t>Hide or delete all the line not highlighted</t>
  </si>
  <si>
    <t>Redo 2a and 2b for each module</t>
  </si>
  <si>
    <t>Hide or delete the row A and B</t>
  </si>
  <si>
    <t>Complete the general information for each VSV300</t>
  </si>
  <si>
    <t>f</t>
  </si>
  <si>
    <t>Complete the IP adress, Auto us avalaible only if a DHCP server is avalaible in the network</t>
  </si>
  <si>
    <t>Redo 3a to 3e for each module</t>
  </si>
  <si>
    <t>Complete the data for each channel of each VSV300</t>
  </si>
  <si>
    <t>Select the channel for each line</t>
  </si>
  <si>
    <t>Ch.1</t>
  </si>
  <si>
    <t>True RMS</t>
  </si>
  <si>
    <t>Input TAG and Analog Output TAG. By default both tags are the same, if necessary replace the formula of the Analog Output TAG to change it.</t>
  </si>
  <si>
    <t>Complete the I/P sensitivity if needed</t>
  </si>
  <si>
    <t>Leave the processing as it is</t>
  </si>
  <si>
    <t>g</t>
  </si>
  <si>
    <t>h</t>
  </si>
  <si>
    <t>i</t>
  </si>
  <si>
    <t>j</t>
  </si>
  <si>
    <t>k</t>
  </si>
  <si>
    <t>l</t>
  </si>
  <si>
    <t>Accel means there is no integration in the front end, Velocity equal to one integration</t>
  </si>
  <si>
    <t>Ch.2</t>
  </si>
  <si>
    <t>Analog Out: two Analog Output can be configured in AC or DC (4..20mA) mode. Write a '1' and/or a '2' on the corresponding colomn/row.</t>
  </si>
  <si>
    <t>m</t>
  </si>
  <si>
    <t xml:space="preserve">Complete the TripMultiplier value </t>
  </si>
  <si>
    <t>n</t>
  </si>
  <si>
    <t>Redo 4a to 4m for each process and each module</t>
  </si>
  <si>
    <t>Here is an exemple for one VSV300</t>
  </si>
  <si>
    <t>Define the type of processing block per module</t>
  </si>
  <si>
    <t>10s</t>
  </si>
  <si>
    <t>SPS</t>
  </si>
  <si>
    <t>Filter settings / tacho ratio</t>
  </si>
  <si>
    <t>Dual processing (Smax, X-Ymax) still to be added in signal list</t>
  </si>
  <si>
    <t>Qualifier</t>
  </si>
  <si>
    <t>Scaled peak-peak qualifier to be added</t>
  </si>
  <si>
    <t>Decay time</t>
  </si>
  <si>
    <t>Default Decay time / response time to be added depending on type of processing (TBC 400ms, 4700ms)</t>
  </si>
  <si>
    <t>next version</t>
  </si>
  <si>
    <t>400ms</t>
  </si>
  <si>
    <t>-</t>
  </si>
  <si>
    <t>4700ms</t>
  </si>
  <si>
    <t>Trip 
multiplier</t>
  </si>
  <si>
    <t>Hyst/Delay</t>
  </si>
  <si>
    <t>Node Id:</t>
  </si>
  <si>
    <t xml:space="preserve">Duplicate the VSV300 data in function of the number of modules to configure. </t>
  </si>
  <si>
    <t xml:space="preserve">Node: inside a MB each module shall have a unique Node ID, if there is no special request keep 'X', it will be incremented at Meggitt SA production </t>
  </si>
  <si>
    <t>MB: Each Measurement Block (MB) can have a maximum of 16 modules (VSV300 and VSI010).</t>
  </si>
  <si>
    <t>Select the front-end from the list, the OK level and sensitivity (value and unit) are completed accordingly. If the OK level and sensitivity are not correct the formula shall be replaced by the value</t>
  </si>
  <si>
    <t>Select the type of sensor power supply</t>
  </si>
  <si>
    <t>Complete the filter settings. Respect the LP/HP ratio depending on the type of processing (no integration, single or dual integration)</t>
  </si>
  <si>
    <t>Change the physical quantity if needed, only cells not greyed out have multiple selections</t>
  </si>
  <si>
    <t>Select the qualifier (rectifier) type</t>
  </si>
  <si>
    <t>If there is an analog output (4-20mA DC or AC) indicate the corresponding FSD. The input dynamic will be selected by Meggitt SA depending on the sensor type, processing, alarm level, …etc</t>
  </si>
  <si>
    <t>Complete the Danger-/Alarm-/Alarm+/Danger+ level, hysteresis and delay</t>
  </si>
  <si>
    <t>First released version</t>
  </si>
  <si>
    <t>Gap</t>
  </si>
  <si>
    <t>Pressure #1</t>
  </si>
  <si>
    <t>Dyn. Pressure</t>
  </si>
  <si>
    <t>Processing
 (/ = Main Path)
(F = Freq. dom.)</t>
  </si>
  <si>
    <t>F</t>
  </si>
  <si>
    <t>250 um</t>
  </si>
  <si>
    <t>Full Scale 
Deflection</t>
  </si>
  <si>
    <t>1500Hz</t>
  </si>
  <si>
    <t>N/A</t>
  </si>
  <si>
    <t>Data quality bit MBM10CP005 Burner 1 ULF</t>
  </si>
  <si>
    <t>Data quality bit MBM10CP005 Burner 1 LF</t>
  </si>
  <si>
    <t>Data quality bit MBM10CP005 Burner 1 MF</t>
  </si>
  <si>
    <t>Data quality bit MBM10CP005 Burner 1 HF</t>
  </si>
  <si>
    <t>Data quality bit MBM10CP010 Burner 2 ULF</t>
  </si>
  <si>
    <t>Data quality bit MBM10CP010 Burner 2 LF</t>
  </si>
  <si>
    <t>Data quality bit MBM10CP010 Burner 2 MF</t>
  </si>
  <si>
    <t>Data quality bit MBM10CP010 Burner 2 HF</t>
  </si>
  <si>
    <t>mbar</t>
  </si>
  <si>
    <t>MBM10CP005 Burner 1 ULF 20-60 Hz Pulsation</t>
  </si>
  <si>
    <t>MBM10CP005 Burner 1 LF 60-300 Hz Pulsation</t>
  </si>
  <si>
    <t>MBM10CP005 Burner 1 MF 300-1200 Hz Pulsation</t>
  </si>
  <si>
    <t>MBM10CP005 Burner 1 HF 1200-7000 Hz Pulsation</t>
  </si>
  <si>
    <t xml:space="preserve">ByteOrder </t>
  </si>
  <si>
    <t>Unit</t>
  </si>
  <si>
    <t>Min 
FB value</t>
  </si>
  <si>
    <t>Max
FB value</t>
  </si>
  <si>
    <t>Max
ENG value</t>
  </si>
  <si>
    <t>Decod
Factor</t>
  </si>
  <si>
    <t>Min
ENG value</t>
  </si>
  <si>
    <t>Decod
Offset</t>
  </si>
  <si>
    <t>Process Output</t>
  </si>
  <si>
    <t>#byte</t>
  </si>
  <si>
    <t>bit#</t>
  </si>
  <si>
    <t>Address
(decimal, 1-based)</t>
  </si>
  <si>
    <t>Bit</t>
  </si>
  <si>
    <t>Signed short Int</t>
  </si>
  <si>
    <t>Profibus</t>
  </si>
  <si>
    <t>1.12</t>
  </si>
  <si>
    <t>Complete the labeling</t>
  </si>
  <si>
    <t>For Modbus configuration,use the "Fieldbus bloc" of the sheet VibroSmart Config.</t>
  </si>
  <si>
    <t>If there is no specific mapping required, select the 4 existing lines, merge the lines and indicate "All registers as defined in the Hardware View"</t>
  </si>
  <si>
    <t>Modbus</t>
  </si>
  <si>
    <t xml:space="preserve">Modbus  IP Adress: </t>
  </si>
  <si>
    <t xml:space="preserve">Type: </t>
  </si>
  <si>
    <t>Modbus TCP</t>
  </si>
  <si>
    <t>COM</t>
  </si>
  <si>
    <t>127.0.0.1</t>
  </si>
  <si>
    <t>COM1, 9600, E1</t>
  </si>
  <si>
    <t>VSI010-1,16</t>
  </si>
  <si>
    <t>VSV300-1,1</t>
  </si>
  <si>
    <t>VSV300-1,2</t>
  </si>
  <si>
    <t>0x0000001</t>
  </si>
  <si>
    <t>Address (0 based)</t>
  </si>
  <si>
    <t>0x0000002</t>
  </si>
  <si>
    <t>0x0000003</t>
  </si>
  <si>
    <t>0x0000004</t>
  </si>
  <si>
    <t>Data type</t>
  </si>
  <si>
    <t>Byte (1byte)</t>
  </si>
  <si>
    <t>VSI010 - Modbus</t>
  </si>
  <si>
    <t>Unsigned Byte (1 byte)</t>
  </si>
  <si>
    <t>Measurement</t>
  </si>
  <si>
    <t>Short Integer (2bytes)</t>
  </si>
  <si>
    <r>
      <t>m/s</t>
    </r>
    <r>
      <rPr>
        <vertAlign val="superscript"/>
        <sz val="8"/>
        <rFont val="Arial"/>
        <family val="2"/>
      </rPr>
      <t>2</t>
    </r>
  </si>
  <si>
    <t>Double (8bytes)</t>
  </si>
  <si>
    <t>Big endian</t>
  </si>
  <si>
    <t xml:space="preserve">b </t>
  </si>
  <si>
    <t>Modbus TCP or Modbus RTU - specific configuration</t>
  </si>
  <si>
    <t>Modbus TCP or Modbus RTU - default configuration</t>
  </si>
  <si>
    <t>Add as much line as needed, there should be one entry per register</t>
  </si>
  <si>
    <t>Select Modbus TCP or Modbus RTU, and complete the IP address or the COM parameters (E1 means Even, 1 bit stop)</t>
  </si>
  <si>
    <r>
      <t xml:space="preserve">(Ch1 RS Vibration - D+) </t>
    </r>
    <r>
      <rPr>
        <b/>
        <sz val="8"/>
        <rFont val="Arial"/>
        <family val="2"/>
      </rPr>
      <t>AND</t>
    </r>
    <r>
      <rPr>
        <sz val="8"/>
        <rFont val="Arial"/>
        <family val="2"/>
      </rPr>
      <t xml:space="preserve"> (Ch1 OK)</t>
    </r>
  </si>
  <si>
    <r>
      <t xml:space="preserve">(Ch1 NOT OK) </t>
    </r>
    <r>
      <rPr>
        <b/>
        <sz val="8"/>
        <rFont val="Arial"/>
        <family val="2"/>
      </rPr>
      <t>OR</t>
    </r>
    <r>
      <rPr>
        <sz val="8"/>
        <rFont val="Arial"/>
        <family val="2"/>
      </rPr>
      <t xml:space="preserve"> (Ch2 NOT OK) </t>
    </r>
    <r>
      <rPr>
        <b/>
        <sz val="8"/>
        <rFont val="Arial"/>
        <family val="2"/>
      </rPr>
      <t>OR</t>
    </r>
    <r>
      <rPr>
        <sz val="8"/>
        <rFont val="Arial"/>
        <family val="2"/>
      </rPr>
      <t xml:space="preserve"> (Aux NOT OK) </t>
    </r>
  </si>
  <si>
    <r>
      <t xml:space="preserve">(Ch1 AAB Velocity - D+) </t>
    </r>
    <r>
      <rPr>
        <b/>
        <sz val="8"/>
        <rFont val="Arial"/>
        <family val="2"/>
      </rPr>
      <t>AND</t>
    </r>
    <r>
      <rPr>
        <sz val="8"/>
        <rFont val="Arial"/>
        <family val="2"/>
      </rPr>
      <t xml:space="preserve"> (Ch1 OK)</t>
    </r>
  </si>
  <si>
    <t>VSV300-1,1 &gt; Ch1 &gt; Danger+</t>
  </si>
  <si>
    <t>VSV300-1,1 &gt; Ch1 &gt; Alarm+</t>
  </si>
  <si>
    <t>VSV300-1,1&gt; Ch1 &gt; Amplitude</t>
  </si>
  <si>
    <t>VSV300-1,1 &gt; Ch1 &gt; Amplitude</t>
  </si>
  <si>
    <r>
      <t xml:space="preserve">((VSV300-1,1 - Ch1 RS Vibration - D+) </t>
    </r>
    <r>
      <rPr>
        <b/>
        <sz val="8"/>
        <rFont val="Arial"/>
        <family val="2"/>
      </rPr>
      <t>AND</t>
    </r>
    <r>
      <rPr>
        <sz val="8"/>
        <rFont val="Arial"/>
        <family val="2"/>
      </rPr>
      <t xml:space="preserve"> (VSV300-1,1 - Ch1 OK)) </t>
    </r>
    <r>
      <rPr>
        <b/>
        <sz val="8"/>
        <rFont val="Arial"/>
        <family val="2"/>
      </rPr>
      <t>OR</t>
    </r>
    <r>
      <rPr>
        <sz val="8"/>
        <rFont val="Arial"/>
        <family val="2"/>
      </rPr>
      <t xml:space="preserve"> ((VSV300-1,2 - Ch1 AAB Velocity - D+) </t>
    </r>
    <r>
      <rPr>
        <b/>
        <sz val="8"/>
        <rFont val="Arial"/>
        <family val="2"/>
      </rPr>
      <t>AND</t>
    </r>
    <r>
      <rPr>
        <sz val="8"/>
        <rFont val="Arial"/>
        <family val="2"/>
      </rPr>
      <t xml:space="preserve"> (VSV300-1,2 - Ch1 OK)) </t>
    </r>
  </si>
  <si>
    <r>
      <t xml:space="preserve">((VSV300-1,1 - Ch1 NOT OK) </t>
    </r>
    <r>
      <rPr>
        <b/>
        <sz val="8"/>
        <rFont val="Arial"/>
        <family val="2"/>
      </rPr>
      <t>OR</t>
    </r>
    <r>
      <rPr>
        <sz val="8"/>
        <rFont val="Arial"/>
        <family val="2"/>
      </rPr>
      <t xml:space="preserve"> (VSV300-1,1 - Ch2 NOT OK) </t>
    </r>
    <r>
      <rPr>
        <b/>
        <sz val="8"/>
        <rFont val="Arial"/>
        <family val="2"/>
      </rPr>
      <t>OR</t>
    </r>
    <r>
      <rPr>
        <sz val="8"/>
        <rFont val="Arial"/>
        <family val="2"/>
      </rPr>
      <t xml:space="preserve"> (VSV300-1,1 - Aux NOT OK)  </t>
    </r>
    <r>
      <rPr>
        <b/>
        <sz val="8"/>
        <rFont val="Arial"/>
        <family val="2"/>
      </rPr>
      <t>OR</t>
    </r>
    <r>
      <rPr>
        <sz val="8"/>
        <rFont val="Arial"/>
        <family val="2"/>
      </rPr>
      <t xml:space="preserve"> (VSV300-1,2 - Ch1 NOT OK) </t>
    </r>
    <r>
      <rPr>
        <b/>
        <sz val="8"/>
        <rFont val="Arial"/>
        <family val="2"/>
      </rPr>
      <t>OR</t>
    </r>
    <r>
      <rPr>
        <sz val="8"/>
        <rFont val="Arial"/>
        <family val="2"/>
      </rPr>
      <t xml:space="preserve"> (VSV300-1,2 - Ch2 NOT OK) </t>
    </r>
    <r>
      <rPr>
        <b/>
        <sz val="8"/>
        <rFont val="Arial"/>
        <family val="2"/>
      </rPr>
      <t>OR</t>
    </r>
    <r>
      <rPr>
        <sz val="8"/>
        <rFont val="Arial"/>
        <family val="2"/>
      </rPr>
      <t xml:space="preserve"> (VSV300-1,2 - Aux NOT OK) </t>
    </r>
  </si>
  <si>
    <t>The relay located on the VSV are local, so there is no need to indicated the module, only the channel and the function are mandatory.</t>
  </si>
  <si>
    <t>The relay located on the VSI can be driven by a combination of inputs comming from several module, we use the notation VSV300-1,1 where VSV300 is the Module name and 1,1 the Measuement Block followed by theNodeId</t>
  </si>
  <si>
    <t>The same notation shall be used for the local inputs, use then VSI010-1,16</t>
  </si>
  <si>
    <t xml:space="preserve">Complete each line with the corresponding information </t>
  </si>
  <si>
    <t>Preliminary</t>
  </si>
  <si>
    <t>Hide or delete the Profibus / Profifsafe sheet accordingly to your configuration.</t>
  </si>
  <si>
    <t>Profisafe</t>
  </si>
  <si>
    <t>Slot0</t>
  </si>
  <si>
    <t>Slot 0</t>
  </si>
  <si>
    <t>Select the lines 3 to 10</t>
  </si>
  <si>
    <t>select the line 11</t>
  </si>
  <si>
    <t>Rename the cells in column C to indicate the Slot number</t>
  </si>
  <si>
    <t>Select the line 9</t>
  </si>
  <si>
    <t>Right-Click on the number of the line 9, Insert Copier Cells</t>
  </si>
  <si>
    <t>Redo7.1a to 7.1c for the number of Slot you need</t>
  </si>
  <si>
    <t>Profibus  provide 12 slots of 126 fileds. Each fields can be as well a bit or a byte.</t>
  </si>
  <si>
    <t>VIS010 - Profibus</t>
  </si>
  <si>
    <t>Slots creations</t>
  </si>
  <si>
    <t>Redo 7.2a to 7.2c for the number of Registers you need</t>
  </si>
  <si>
    <t>Registers creation</t>
  </si>
  <si>
    <t>Profisafe provide also 12 slots, bit the mapping of each slot is fixed, 4 bytes of 8 bits folowed by 4 Signed Short Integer of 2bytes.</t>
  </si>
  <si>
    <t>Registers completion</t>
  </si>
  <si>
    <t xml:space="preserve">For a bit the datatype shall be "Undefined Byte" and the column "bit#" shall be completed to indicate the position into the byte (0-based) </t>
  </si>
  <si>
    <t>Address
(decimal, 0-based)</t>
  </si>
  <si>
    <t>Little endian</t>
  </si>
  <si>
    <t>True Peak</t>
  </si>
  <si>
    <t>MBM10CP010 Burner 1 HF 1200-7000 Hz Pulsation</t>
  </si>
  <si>
    <t>MBM10CP010 Burner 1 LF 20-300 Hz Pulsation</t>
  </si>
  <si>
    <t>MBM10CP010 Burner 1 LF 300-2000 Hz Pulsation</t>
  </si>
  <si>
    <t>Decode Factor and Decode Offset are calculated accordingly to FB and ENG values (to be validated)</t>
  </si>
  <si>
    <t>Check Decode Factor and Decode Offset calculation</t>
  </si>
  <si>
    <t>Otherwise specified the "Label bottom" is dedicated for the SRN of the base (the one seen from VibroSight)</t>
  </si>
  <si>
    <t>Complete the "Label top" to indicates the function of the modules.</t>
  </si>
  <si>
    <t>If there is no VSI hide or delete the bloc VSI and Modbus of the "VibroSmart Configuration" sheet</t>
  </si>
  <si>
    <t>If the VSI is a Profibus/Profisafe interface remove or hide the Modbus bloc of the "VibroSmart Configuration" sheet</t>
  </si>
  <si>
    <t>Add Profibus/Profisafe sheet</t>
  </si>
  <si>
    <t>1.13</t>
  </si>
  <si>
    <t>Dual</t>
  </si>
  <si>
    <t>True  Peak</t>
  </si>
  <si>
    <t>400 ms</t>
  </si>
  <si>
    <t>X-Y max discriminator (ISO 7919-1 Method B)</t>
  </si>
  <si>
    <t>1.14</t>
  </si>
  <si>
    <t>Added rms-scaled peak-to-peak  for process RS</t>
  </si>
  <si>
    <t>#SER#</t>
  </si>
  <si>
    <t>Process Dual Smax added + Update sensors according to Meggitt sensor systems rev2.11</t>
  </si>
  <si>
    <t>Todo for</t>
  </si>
  <si>
    <t>1.15</t>
  </si>
  <si>
    <t>Label top: completed by Meggitt SA with the SRN number of the base. Reference number used for the configuration and the monitoring.</t>
  </si>
  <si>
    <t>Label bottom: max 12 characteres, usually indicates the function of the module, or the part of the machinery being monitored (e.g. bearing name)</t>
  </si>
  <si>
    <t>Minor changes</t>
  </si>
  <si>
    <t>BStart=10Hz, BStop=10Khz</t>
  </si>
  <si>
    <t>For process with two scalar data entity (e.g. mm/s and um),  if the second data entity is not used, hide or remove the corresponding line.</t>
  </si>
  <si>
    <t>Minor changes - number of BF added</t>
  </si>
  <si>
    <t>VSV300/301 : Number of BF=4, AF=2</t>
  </si>
  <si>
    <t>VSV010: Number of BF=8, AF=4</t>
  </si>
  <si>
    <t>A Basic Function (BF) is requested for each product term with unique operator (AND, OR or VOTE). Each term can be inverted or not.</t>
  </si>
  <si>
    <t>An AdvanceFunction (AF) is requested for each combination of product term, operator can be AND, OR and VOTE. Each term can be inverted or not.</t>
  </si>
  <si>
    <t>#BF</t>
  </si>
  <si>
    <t>#AF</t>
  </si>
  <si>
    <r>
      <t xml:space="preserve">Label bottom </t>
    </r>
    <r>
      <rPr>
        <b/>
        <vertAlign val="superscript"/>
        <sz val="8"/>
        <rFont val="Arial"/>
        <family val="2"/>
      </rPr>
      <t>(1)</t>
    </r>
    <r>
      <rPr>
        <b/>
        <sz val="8"/>
        <rFont val="Arial"/>
        <family val="2"/>
      </rPr>
      <t xml:space="preserve">:  </t>
    </r>
  </si>
  <si>
    <t>(1) Label bottom is by default reserved for the serial number of the modules. For any other pupose please contact Meggitt SA.</t>
  </si>
  <si>
    <t>6.25 [nX]</t>
  </si>
  <si>
    <t>MinSpeed=0.0256Hz,MaxSpeed=624Hz</t>
  </si>
  <si>
    <t xml:space="preserve">Physical quantity </t>
  </si>
  <si>
    <t>Extraction type</t>
  </si>
  <si>
    <t>Band Peak</t>
  </si>
  <si>
    <t>Average</t>
  </si>
  <si>
    <t>RMS</t>
  </si>
  <si>
    <t>Band Energy</t>
  </si>
  <si>
    <t>Peak</t>
  </si>
  <si>
    <t>Peak-peak</t>
  </si>
  <si>
    <t>Not 1X</t>
  </si>
  <si>
    <t>Sub-Harmonics</t>
  </si>
  <si>
    <t>Harmonics</t>
  </si>
  <si>
    <t>BandPeak</t>
  </si>
  <si>
    <t>NB updated, add extraction type</t>
  </si>
  <si>
    <t>SE120 OK level change from uV to µA</t>
  </si>
</sst>
</file>

<file path=xl/styles.xml><?xml version="1.0" encoding="utf-8"?>
<styleSheet xmlns="http://schemas.openxmlformats.org/spreadsheetml/2006/main">
  <numFmts count="2">
    <numFmt numFmtId="164" formatCode="0.0"/>
    <numFmt numFmtId="165" formatCode="0.000000"/>
  </numFmts>
  <fonts count="26">
    <font>
      <sz val="10"/>
      <name val="Arial"/>
    </font>
    <font>
      <b/>
      <sz val="8"/>
      <name val="Arial"/>
      <family val="2"/>
    </font>
    <font>
      <sz val="8"/>
      <name val="Arial"/>
      <family val="2"/>
    </font>
    <font>
      <sz val="8"/>
      <name val="Arial"/>
      <family val="2"/>
    </font>
    <font>
      <sz val="10"/>
      <name val="Arial"/>
      <family val="2"/>
    </font>
    <font>
      <sz val="8"/>
      <color indexed="30"/>
      <name val="Arial"/>
      <family val="2"/>
    </font>
    <font>
      <b/>
      <sz val="20"/>
      <name val="Arial"/>
      <family val="2"/>
    </font>
    <font>
      <b/>
      <sz val="12"/>
      <name val="Arial"/>
      <family val="2"/>
    </font>
    <font>
      <sz val="9"/>
      <color indexed="81"/>
      <name val="Tahoma"/>
      <family val="2"/>
    </font>
    <font>
      <sz val="8"/>
      <color theme="3"/>
      <name val="Arial"/>
      <family val="2"/>
    </font>
    <font>
      <b/>
      <sz val="8"/>
      <color theme="0"/>
      <name val="Arial"/>
      <family val="2"/>
    </font>
    <font>
      <b/>
      <sz val="16"/>
      <color theme="0"/>
      <name val="Arial"/>
      <family val="2"/>
    </font>
    <font>
      <b/>
      <sz val="9"/>
      <color indexed="81"/>
      <name val="Tahoma"/>
      <family val="2"/>
    </font>
    <font>
      <b/>
      <sz val="10"/>
      <name val="Arial"/>
      <family val="2"/>
    </font>
    <font>
      <b/>
      <sz val="14"/>
      <name val="Arial"/>
      <family val="2"/>
    </font>
    <font>
      <b/>
      <sz val="10"/>
      <color theme="0"/>
      <name val="Arial"/>
      <family val="2"/>
    </font>
    <font>
      <b/>
      <sz val="14"/>
      <color theme="0"/>
      <name val="Arial"/>
      <family val="2"/>
    </font>
    <font>
      <b/>
      <sz val="11"/>
      <name val="Arial"/>
      <family val="2"/>
    </font>
    <font>
      <b/>
      <i/>
      <sz val="10"/>
      <name val="Arial"/>
      <family val="2"/>
    </font>
    <font>
      <sz val="10"/>
      <color theme="0"/>
      <name val="Arial"/>
      <family val="2"/>
    </font>
    <font>
      <sz val="10"/>
      <color theme="3"/>
      <name val="Arial"/>
      <family val="2"/>
    </font>
    <font>
      <vertAlign val="superscript"/>
      <sz val="8"/>
      <name val="Arial"/>
      <family val="2"/>
    </font>
    <font>
      <sz val="20"/>
      <name val="Arial"/>
      <family val="2"/>
    </font>
    <font>
      <sz val="22"/>
      <name val="Arial"/>
      <family val="2"/>
    </font>
    <font>
      <b/>
      <vertAlign val="superscript"/>
      <sz val="8"/>
      <name val="Arial"/>
      <family val="2"/>
    </font>
    <font>
      <sz val="7"/>
      <name val="Arial"/>
      <family val="2"/>
    </font>
  </fonts>
  <fills count="16">
    <fill>
      <patternFill patternType="none"/>
    </fill>
    <fill>
      <patternFill patternType="gray125"/>
    </fill>
    <fill>
      <patternFill patternType="solid">
        <fgColor theme="1"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bgColor indexed="64"/>
      </patternFill>
    </fill>
    <fill>
      <patternFill patternType="solid">
        <fgColor theme="9" tint="0.59999389629810485"/>
        <bgColor indexed="64"/>
      </patternFill>
    </fill>
    <fill>
      <patternFill patternType="lightUp">
        <fgColor theme="0"/>
        <bgColor auto="1"/>
      </patternFill>
    </fill>
    <fill>
      <patternFill patternType="lightUp">
        <fgColor theme="4" tint="0.59996337778862885"/>
        <bgColor auto="1"/>
      </patternFill>
    </fill>
    <fill>
      <patternFill patternType="lightUp">
        <fgColor theme="4" tint="0.59996337778862885"/>
        <bgColor indexed="65"/>
      </patternFill>
    </fill>
    <fill>
      <patternFill patternType="lightUp">
        <fgColor theme="0"/>
        <bgColor theme="0"/>
      </patternFill>
    </fill>
    <fill>
      <patternFill patternType="lightUp">
        <fgColor theme="0"/>
      </patternFill>
    </fill>
    <fill>
      <patternFill patternType="lightUp">
        <fgColor theme="3" tint="0.79998168889431442"/>
        <bgColor indexed="65"/>
      </patternFill>
    </fill>
    <fill>
      <patternFill patternType="solid">
        <fgColor theme="0" tint="-0.14996795556505021"/>
        <bgColor auto="1"/>
      </patternFill>
    </fill>
    <fill>
      <patternFill patternType="lightUp">
        <fgColor theme="3" tint="0.79998168889431442"/>
        <bgColor theme="0"/>
      </patternFill>
    </fill>
  </fills>
  <borders count="99">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theme="0" tint="-0.14996795556505021"/>
      </left>
      <right style="thin">
        <color theme="0" tint="-0.14996795556505021"/>
      </right>
      <top style="thin">
        <color theme="0" tint="-0.14996795556505021"/>
      </top>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style="thin">
        <color theme="0" tint="-0.14996795556505021"/>
      </left>
      <right style="thin">
        <color theme="0" tint="-0.14996795556505021"/>
      </right>
      <top style="medium">
        <color indexed="64"/>
      </top>
      <bottom style="thin">
        <color theme="0" tint="-0.14996795556505021"/>
      </bottom>
      <diagonal/>
    </border>
    <border>
      <left style="medium">
        <color indexed="64"/>
      </left>
      <right style="thin">
        <color theme="0" tint="-0.14996795556505021"/>
      </right>
      <top style="medium">
        <color indexed="64"/>
      </top>
      <bottom style="thin">
        <color theme="0" tint="-0.14996795556505021"/>
      </bottom>
      <diagonal/>
    </border>
    <border>
      <left style="medium">
        <color indexed="64"/>
      </left>
      <right style="thin">
        <color theme="0" tint="-0.14996795556505021"/>
      </right>
      <top style="thin">
        <color theme="0" tint="-0.14996795556505021"/>
      </top>
      <bottom/>
      <diagonal/>
    </border>
    <border>
      <left style="thin">
        <color theme="0" tint="-0.14996795556505021"/>
      </left>
      <right style="medium">
        <color indexed="64"/>
      </right>
      <top style="medium">
        <color indexed="64"/>
      </top>
      <bottom style="thin">
        <color theme="0" tint="-0.14996795556505021"/>
      </bottom>
      <diagonal/>
    </border>
    <border>
      <left style="thin">
        <color theme="0" tint="-0.14996795556505021"/>
      </left>
      <right style="medium">
        <color indexed="64"/>
      </right>
      <top style="thin">
        <color theme="0" tint="-0.14996795556505021"/>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14996795556505021"/>
      </left>
      <right style="thin">
        <color theme="0" tint="-0.14996795556505021"/>
      </right>
      <top style="medium">
        <color indexed="64"/>
      </top>
      <bottom/>
      <diagonal/>
    </border>
    <border>
      <left style="thin">
        <color theme="0" tint="-0.14996795556505021"/>
      </left>
      <right style="thin">
        <color theme="0" tint="-0.14996795556505021"/>
      </right>
      <top/>
      <bottom style="medium">
        <color indexed="64"/>
      </bottom>
      <diagonal/>
    </border>
    <border>
      <left/>
      <right style="thin">
        <color theme="0" tint="-0.14996795556505021"/>
      </right>
      <top style="medium">
        <color indexed="64"/>
      </top>
      <bottom style="thin">
        <color theme="0" tint="-0.14996795556505021"/>
      </bottom>
      <diagonal/>
    </border>
    <border>
      <left/>
      <right style="thin">
        <color theme="0" tint="-0.14996795556505021"/>
      </right>
      <top style="thin">
        <color theme="0" tint="-0.14996795556505021"/>
      </top>
      <bottom/>
      <diagonal/>
    </border>
    <border>
      <left/>
      <right style="thin">
        <color indexed="64"/>
      </right>
      <top style="medium">
        <color indexed="64"/>
      </top>
      <bottom style="thin">
        <color indexed="64"/>
      </bottom>
      <diagonal/>
    </border>
    <border>
      <left style="thin">
        <color theme="0" tint="-0.14996795556505021"/>
      </left>
      <right style="medium">
        <color indexed="64"/>
      </right>
      <top style="medium">
        <color indexed="64"/>
      </top>
      <bottom/>
      <diagonal/>
    </border>
    <border>
      <left style="thin">
        <color theme="0" tint="-0.14996795556505021"/>
      </left>
      <right style="medium">
        <color indexed="64"/>
      </right>
      <top/>
      <bottom style="medium">
        <color indexed="64"/>
      </bottom>
      <diagonal/>
    </border>
    <border>
      <left/>
      <right style="thin">
        <color theme="0" tint="-0.14996795556505021"/>
      </right>
      <top style="medium">
        <color indexed="64"/>
      </top>
      <bottom/>
      <diagonal/>
    </border>
    <border>
      <left/>
      <right style="thin">
        <color theme="0" tint="-0.14996795556505021"/>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theme="0" tint="-0.14996795556505021"/>
      </bottom>
      <diagonal/>
    </border>
    <border>
      <left style="thin">
        <color indexed="64"/>
      </left>
      <right style="medium">
        <color indexed="64"/>
      </right>
      <top style="medium">
        <color indexed="64"/>
      </top>
      <bottom style="thin">
        <color theme="0" tint="-0.14996795556505021"/>
      </bottom>
      <diagonal/>
    </border>
    <border>
      <left style="thin">
        <color indexed="64"/>
      </left>
      <right style="thin">
        <color indexed="64"/>
      </right>
      <top style="thin">
        <color theme="0" tint="-0.14996795556505021"/>
      </top>
      <bottom/>
      <diagonal/>
    </border>
    <border>
      <left style="thin">
        <color indexed="64"/>
      </left>
      <right style="medium">
        <color indexed="64"/>
      </right>
      <top style="thin">
        <color theme="0" tint="-0.14996795556505021"/>
      </top>
      <bottom/>
      <diagonal/>
    </border>
    <border>
      <left style="thin">
        <color indexed="64"/>
      </left>
      <right/>
      <top style="medium">
        <color indexed="64"/>
      </top>
      <bottom/>
      <diagonal/>
    </border>
    <border>
      <left/>
      <right style="thin">
        <color indexed="64"/>
      </right>
      <top style="medium">
        <color indexed="64"/>
      </top>
      <bottom style="thin">
        <color theme="0" tint="-0.14996795556505021"/>
      </bottom>
      <diagonal/>
    </border>
    <border>
      <left/>
      <right style="thin">
        <color indexed="64"/>
      </right>
      <top style="thin">
        <color theme="0" tint="-0.14996795556505021"/>
      </top>
      <bottom/>
      <diagonal/>
    </border>
    <border>
      <left style="thin">
        <color theme="0" tint="-0.14996795556505021"/>
      </left>
      <right style="medium">
        <color theme="0" tint="-0.14993743705557422"/>
      </right>
      <top style="medium">
        <color indexed="64"/>
      </top>
      <bottom/>
      <diagonal/>
    </border>
    <border>
      <left style="thin">
        <color theme="0" tint="-0.14996795556505021"/>
      </left>
      <right style="medium">
        <color theme="0" tint="-0.14993743705557422"/>
      </right>
      <top/>
      <bottom style="medium">
        <color indexed="64"/>
      </bottom>
      <diagonal/>
    </border>
    <border>
      <left style="thin">
        <color indexed="64"/>
      </left>
      <right/>
      <top style="medium">
        <color indexed="64"/>
      </top>
      <bottom style="thin">
        <color theme="0" tint="-0.14996795556505021"/>
      </bottom>
      <diagonal/>
    </border>
    <border>
      <left style="thin">
        <color indexed="64"/>
      </left>
      <right/>
      <top style="thin">
        <color theme="0" tint="-0.14996795556505021"/>
      </top>
      <bottom/>
      <diagonal/>
    </border>
    <border>
      <left style="thin">
        <color theme="0" tint="-4.9989318521683403E-2"/>
      </left>
      <right style="medium">
        <color theme="0" tint="-4.9989318521683403E-2"/>
      </right>
      <top style="medium">
        <color indexed="64"/>
      </top>
      <bottom style="thin">
        <color theme="0" tint="-0.14996795556505021"/>
      </bottom>
      <diagonal/>
    </border>
    <border>
      <left style="thin">
        <color theme="0" tint="-4.9989318521683403E-2"/>
      </left>
      <right style="medium">
        <color theme="0" tint="-4.9989318521683403E-2"/>
      </right>
      <top style="thin">
        <color theme="0" tint="-0.14996795556505021"/>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theme="0" tint="-4.9989318521683403E-2"/>
      </left>
      <right style="thin">
        <color theme="0" tint="-4.9989318521683403E-2"/>
      </right>
      <top style="medium">
        <color indexed="64"/>
      </top>
      <bottom/>
      <diagonal/>
    </border>
    <border>
      <left style="medium">
        <color theme="0" tint="-4.9989318521683403E-2"/>
      </left>
      <right style="thin">
        <color theme="0" tint="-4.9989318521683403E-2"/>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style="medium">
        <color theme="0" tint="-0.14993743705557422"/>
      </left>
      <right/>
      <top style="medium">
        <color indexed="64"/>
      </top>
      <bottom/>
      <diagonal/>
    </border>
    <border>
      <left style="medium">
        <color theme="0" tint="-0.14993743705557422"/>
      </left>
      <right/>
      <top/>
      <bottom style="medium">
        <color indexed="64"/>
      </bottom>
      <diagonal/>
    </border>
    <border>
      <left/>
      <right style="medium">
        <color theme="9" tint="-0.499984740745262"/>
      </right>
      <top style="thick">
        <color indexed="64"/>
      </top>
      <bottom style="medium">
        <color indexed="64"/>
      </bottom>
      <diagonal/>
    </border>
    <border>
      <left/>
      <right style="medium">
        <color theme="9" tint="-0.499984740745262"/>
      </right>
      <top style="thick">
        <color indexed="64"/>
      </top>
      <bottom style="thick">
        <color indexed="64"/>
      </bottom>
      <diagonal/>
    </border>
    <border>
      <left/>
      <right style="medium">
        <color theme="9" tint="-0.499984740745262"/>
      </right>
      <top style="thick">
        <color indexed="64"/>
      </top>
      <bottom/>
      <diagonal/>
    </border>
    <border>
      <left/>
      <right style="medium">
        <color theme="9" tint="-0.499984740745262"/>
      </right>
      <top/>
      <bottom style="thick">
        <color indexed="64"/>
      </bottom>
      <diagonal/>
    </border>
    <border>
      <left style="thin">
        <color theme="0" tint="-0.14996795556505021"/>
      </left>
      <right style="thin">
        <color indexed="64"/>
      </right>
      <top style="medium">
        <color indexed="64"/>
      </top>
      <bottom/>
      <diagonal/>
    </border>
    <border>
      <left style="thin">
        <color theme="0" tint="-0.14996795556505021"/>
      </left>
      <right style="thin">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0" fontId="4" fillId="0" borderId="0"/>
  </cellStyleXfs>
  <cellXfs count="532">
    <xf numFmtId="0" fontId="0" fillId="0" borderId="0" xfId="0"/>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xf numFmtId="0" fontId="2" fillId="0" borderId="0" xfId="0" applyFont="1" applyBorder="1" applyAlignment="1">
      <alignment horizontal="center"/>
    </xf>
    <xf numFmtId="49" fontId="2" fillId="0" borderId="0" xfId="0" applyNumberFormat="1" applyFont="1" applyBorder="1" applyAlignment="1">
      <alignment horizontal="center"/>
    </xf>
    <xf numFmtId="0" fontId="2" fillId="0" borderId="0" xfId="0" applyFont="1" applyBorder="1" applyAlignment="1">
      <alignment horizontal="center" vertical="center"/>
    </xf>
    <xf numFmtId="49" fontId="2" fillId="0" borderId="0" xfId="0" applyNumberFormat="1" applyFont="1" applyBorder="1" applyAlignment="1">
      <alignment horizontal="center" vertical="center"/>
    </xf>
    <xf numFmtId="0" fontId="2" fillId="0" borderId="0" xfId="0" applyFont="1" applyFill="1" applyBorder="1" applyAlignment="1">
      <alignment horizontal="center"/>
    </xf>
    <xf numFmtId="0" fontId="2" fillId="0" borderId="0" xfId="0" quotePrefix="1" applyFont="1" applyFill="1" applyBorder="1" applyAlignment="1">
      <alignment horizontal="center"/>
    </xf>
    <xf numFmtId="49" fontId="2" fillId="0" borderId="0" xfId="0" applyNumberFormat="1" applyFont="1" applyFill="1" applyBorder="1" applyAlignment="1">
      <alignment horizontal="center"/>
    </xf>
    <xf numFmtId="0" fontId="2" fillId="0" borderId="0" xfId="0" applyFont="1" applyFill="1" applyBorder="1" applyAlignment="1">
      <alignment horizontal="center" vertical="center"/>
    </xf>
    <xf numFmtId="0" fontId="9" fillId="0" borderId="0" xfId="0" applyFont="1" applyBorder="1" applyAlignment="1">
      <alignment horizontal="center"/>
    </xf>
    <xf numFmtId="0" fontId="2" fillId="0" borderId="0" xfId="0" applyFont="1"/>
    <xf numFmtId="49" fontId="2" fillId="0" borderId="0" xfId="0" applyNumberFormat="1" applyFont="1"/>
    <xf numFmtId="0" fontId="1" fillId="0" borderId="0" xfId="0" applyFont="1" applyBorder="1" applyAlignment="1">
      <alignment horizontal="left"/>
    </xf>
    <xf numFmtId="0" fontId="1" fillId="0" borderId="0" xfId="0" applyFont="1" applyBorder="1" applyAlignment="1">
      <alignment horizontal="center"/>
    </xf>
    <xf numFmtId="49" fontId="1" fillId="0" borderId="0" xfId="0" applyNumberFormat="1" applyFont="1" applyBorder="1" applyAlignment="1">
      <alignment horizontal="left"/>
    </xf>
    <xf numFmtId="0" fontId="2" fillId="0" borderId="0" xfId="0" applyFont="1" applyAlignment="1">
      <alignment horizontal="center"/>
    </xf>
    <xf numFmtId="0" fontId="10" fillId="2" borderId="6" xfId="0" applyFont="1" applyFill="1" applyBorder="1" applyAlignment="1">
      <alignment horizontal="center"/>
    </xf>
    <xf numFmtId="0" fontId="2" fillId="0" borderId="0" xfId="0" applyFont="1" applyBorder="1" applyAlignment="1">
      <alignment horizontal="left"/>
    </xf>
    <xf numFmtId="0" fontId="1" fillId="3" borderId="0" xfId="0" applyFont="1" applyFill="1" applyBorder="1" applyAlignment="1">
      <alignment horizontal="left"/>
    </xf>
    <xf numFmtId="0" fontId="2" fillId="0" borderId="1" xfId="0" applyFont="1" applyBorder="1" applyAlignment="1">
      <alignment horizontal="center"/>
    </xf>
    <xf numFmtId="0" fontId="10" fillId="2" borderId="6" xfId="0" applyFont="1" applyFill="1" applyBorder="1" applyAlignment="1">
      <alignment horizontal="center" vertical="center"/>
    </xf>
    <xf numFmtId="0" fontId="10" fillId="2" borderId="7" xfId="0" applyFont="1" applyFill="1" applyBorder="1" applyAlignment="1">
      <alignment horizontal="center"/>
    </xf>
    <xf numFmtId="0" fontId="10" fillId="2" borderId="7" xfId="0" applyFont="1" applyFill="1" applyBorder="1" applyAlignment="1">
      <alignment horizontal="center" vertical="center"/>
    </xf>
    <xf numFmtId="0" fontId="2" fillId="0" borderId="8" xfId="0" applyFont="1" applyBorder="1" applyAlignment="1">
      <alignment horizont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49" fontId="2" fillId="0" borderId="0" xfId="0" applyNumberFormat="1" applyFont="1" applyBorder="1"/>
    <xf numFmtId="0" fontId="2" fillId="0" borderId="11" xfId="0" applyFont="1" applyBorder="1" applyAlignment="1">
      <alignment horizontal="center"/>
    </xf>
    <xf numFmtId="0" fontId="2" fillId="0" borderId="11" xfId="0" applyFont="1" applyBorder="1"/>
    <xf numFmtId="49" fontId="2" fillId="0" borderId="11" xfId="0" applyNumberFormat="1" applyFont="1" applyBorder="1"/>
    <xf numFmtId="0" fontId="2" fillId="0" borderId="9" xfId="0" applyNumberFormat="1" applyFont="1" applyFill="1" applyBorder="1" applyAlignment="1">
      <alignment horizontal="center"/>
    </xf>
    <xf numFmtId="0" fontId="2" fillId="0" borderId="4" xfId="0" applyNumberFormat="1" applyFont="1" applyFill="1" applyBorder="1" applyAlignment="1">
      <alignment horizontal="center"/>
    </xf>
    <xf numFmtId="0" fontId="2" fillId="0" borderId="18" xfId="0" applyFont="1" applyBorder="1" applyAlignment="1">
      <alignment horizontal="center" vertical="center"/>
    </xf>
    <xf numFmtId="49" fontId="10" fillId="2" borderId="32" xfId="0" applyNumberFormat="1" applyFont="1" applyFill="1" applyBorder="1" applyAlignment="1">
      <alignment horizontal="center"/>
    </xf>
    <xf numFmtId="0" fontId="2" fillId="0" borderId="0" xfId="0" applyFont="1" applyFill="1"/>
    <xf numFmtId="0" fontId="7" fillId="0" borderId="0" xfId="0" applyFont="1" applyBorder="1" applyAlignment="1">
      <alignment horizontal="center"/>
    </xf>
    <xf numFmtId="49" fontId="2" fillId="0" borderId="0" xfId="0" quotePrefix="1" applyNumberFormat="1" applyFont="1" applyFill="1" applyBorder="1" applyAlignment="1">
      <alignment horizontal="center"/>
    </xf>
    <xf numFmtId="0" fontId="9" fillId="0" borderId="0" xfId="0" applyFont="1" applyFill="1" applyBorder="1" applyAlignment="1">
      <alignment horizontal="center"/>
    </xf>
    <xf numFmtId="0" fontId="2" fillId="0" borderId="33" xfId="0" applyFont="1" applyBorder="1"/>
    <xf numFmtId="0" fontId="2" fillId="0" borderId="34" xfId="0" applyFont="1" applyBorder="1"/>
    <xf numFmtId="0" fontId="2" fillId="0" borderId="34" xfId="0" applyFont="1" applyBorder="1" applyAlignment="1">
      <alignment horizontal="center"/>
    </xf>
    <xf numFmtId="49" fontId="2" fillId="0" borderId="34" xfId="0" applyNumberFormat="1" applyFont="1" applyBorder="1"/>
    <xf numFmtId="0" fontId="2" fillId="0" borderId="35" xfId="0" applyFont="1" applyFill="1" applyBorder="1"/>
    <xf numFmtId="0" fontId="2" fillId="0" borderId="36" xfId="0" applyFont="1" applyBorder="1"/>
    <xf numFmtId="0" fontId="1" fillId="0" borderId="37" xfId="0" applyFont="1" applyFill="1" applyBorder="1" applyAlignment="1">
      <alignment horizontal="left"/>
    </xf>
    <xf numFmtId="0" fontId="10" fillId="0" borderId="37" xfId="0" applyFont="1" applyFill="1" applyBorder="1" applyAlignment="1">
      <alignment horizontal="center" vertical="center" wrapText="1"/>
    </xf>
    <xf numFmtId="0" fontId="10" fillId="0" borderId="37" xfId="0" applyFont="1" applyFill="1" applyBorder="1" applyAlignment="1">
      <alignment horizontal="center" vertical="center"/>
    </xf>
    <xf numFmtId="0" fontId="2" fillId="0" borderId="38" xfId="0" applyFont="1" applyBorder="1"/>
    <xf numFmtId="0" fontId="2" fillId="0" borderId="39" xfId="0" applyFont="1" applyBorder="1"/>
    <xf numFmtId="0" fontId="9" fillId="0" borderId="39" xfId="0" applyFont="1" applyBorder="1" applyAlignment="1">
      <alignment horizontal="center"/>
    </xf>
    <xf numFmtId="0" fontId="2" fillId="0" borderId="39" xfId="0" applyFont="1" applyBorder="1" applyAlignment="1">
      <alignment horizontal="center"/>
    </xf>
    <xf numFmtId="0" fontId="2" fillId="0" borderId="39" xfId="0" quotePrefix="1" applyFont="1" applyFill="1" applyBorder="1" applyAlignment="1">
      <alignment horizontal="center"/>
    </xf>
    <xf numFmtId="49" fontId="2" fillId="0" borderId="39" xfId="0" applyNumberFormat="1" applyFont="1" applyBorder="1" applyAlignment="1">
      <alignment horizontal="center"/>
    </xf>
    <xf numFmtId="49" fontId="2" fillId="0" borderId="39" xfId="0" applyNumberFormat="1" applyFont="1" applyFill="1" applyBorder="1" applyAlignment="1">
      <alignment horizontal="center"/>
    </xf>
    <xf numFmtId="0" fontId="2" fillId="0" borderId="39" xfId="0" applyFont="1" applyFill="1" applyBorder="1" applyAlignment="1">
      <alignment horizontal="center"/>
    </xf>
    <xf numFmtId="49" fontId="2" fillId="0" borderId="39" xfId="0" quotePrefix="1" applyNumberFormat="1" applyFont="1" applyFill="1" applyBorder="1" applyAlignment="1">
      <alignment horizontal="center"/>
    </xf>
    <xf numFmtId="0" fontId="9" fillId="0" borderId="40" xfId="0" applyFont="1" applyFill="1" applyBorder="1" applyAlignment="1">
      <alignment horizontal="center"/>
    </xf>
    <xf numFmtId="0" fontId="9" fillId="0" borderId="34" xfId="0" applyFont="1" applyBorder="1" applyAlignment="1">
      <alignment horizontal="center"/>
    </xf>
    <xf numFmtId="0" fontId="2" fillId="0" borderId="34" xfId="0" applyFont="1" applyFill="1" applyBorder="1" applyAlignment="1">
      <alignment horizontal="center"/>
    </xf>
    <xf numFmtId="0" fontId="2" fillId="0" borderId="34" xfId="0" quotePrefix="1" applyFont="1" applyFill="1" applyBorder="1" applyAlignment="1">
      <alignment horizontal="center"/>
    </xf>
    <xf numFmtId="49" fontId="2" fillId="0" borderId="34" xfId="0" applyNumberFormat="1" applyFont="1" applyFill="1" applyBorder="1" applyAlignment="1">
      <alignment horizontal="center"/>
    </xf>
    <xf numFmtId="0" fontId="2" fillId="0" borderId="34" xfId="0" applyFont="1" applyFill="1" applyBorder="1" applyAlignment="1">
      <alignment horizontal="center" vertical="center"/>
    </xf>
    <xf numFmtId="49" fontId="2" fillId="0" borderId="34" xfId="0" applyNumberFormat="1" applyFont="1" applyFill="1" applyBorder="1" applyAlignment="1">
      <alignment horizontal="center" vertical="center"/>
    </xf>
    <xf numFmtId="0" fontId="2" fillId="0" borderId="34" xfId="0" applyFont="1" applyBorder="1" applyAlignment="1">
      <alignment horizontal="center" vertical="center"/>
    </xf>
    <xf numFmtId="0" fontId="2" fillId="0" borderId="35" xfId="0" applyFont="1" applyFill="1" applyBorder="1" applyAlignment="1">
      <alignment horizontal="center" vertical="center"/>
    </xf>
    <xf numFmtId="49" fontId="2" fillId="0" borderId="39" xfId="0" applyNumberFormat="1" applyFont="1" applyBorder="1" applyAlignment="1">
      <alignment horizontal="center" vertical="center"/>
    </xf>
    <xf numFmtId="0" fontId="2" fillId="0" borderId="37" xfId="0" applyFont="1" applyFill="1" applyBorder="1"/>
    <xf numFmtId="49" fontId="2" fillId="0" borderId="39" xfId="0" applyNumberFormat="1" applyFont="1" applyBorder="1"/>
    <xf numFmtId="0" fontId="2" fillId="0" borderId="40" xfId="0" applyFont="1" applyFill="1" applyBorder="1"/>
    <xf numFmtId="0" fontId="10" fillId="2" borderId="16" xfId="0" applyFont="1" applyFill="1" applyBorder="1" applyAlignment="1">
      <alignment horizontal="center"/>
    </xf>
    <xf numFmtId="0" fontId="10" fillId="2" borderId="15" xfId="0" applyFont="1" applyFill="1" applyBorder="1" applyAlignment="1">
      <alignment horizontal="center"/>
    </xf>
    <xf numFmtId="0" fontId="1" fillId="0" borderId="0" xfId="0" applyFont="1" applyFill="1" applyBorder="1" applyAlignment="1">
      <alignment horizontal="left" vertical="center"/>
    </xf>
    <xf numFmtId="0" fontId="1" fillId="5" borderId="22" xfId="0" applyFont="1" applyFill="1" applyBorder="1" applyAlignment="1">
      <alignment vertical="center"/>
    </xf>
    <xf numFmtId="0" fontId="1" fillId="0" borderId="0" xfId="0" applyFont="1" applyFill="1" applyBorder="1" applyAlignment="1">
      <alignment vertical="center"/>
    </xf>
    <xf numFmtId="49" fontId="2" fillId="5" borderId="23" xfId="0" applyNumberFormat="1" applyFont="1" applyFill="1" applyBorder="1"/>
    <xf numFmtId="49" fontId="13" fillId="5" borderId="25" xfId="0" applyNumberFormat="1" applyFont="1" applyFill="1" applyBorder="1" applyAlignment="1">
      <alignment horizontal="center" vertical="center"/>
    </xf>
    <xf numFmtId="0" fontId="2" fillId="0" borderId="18" xfId="0" applyNumberFormat="1" applyFont="1" applyFill="1" applyBorder="1" applyAlignment="1">
      <alignment horizontal="center"/>
    </xf>
    <xf numFmtId="0" fontId="2" fillId="0" borderId="2" xfId="0" applyNumberFormat="1" applyFont="1" applyFill="1" applyBorder="1" applyAlignment="1">
      <alignment horizontal="center"/>
    </xf>
    <xf numFmtId="0" fontId="2" fillId="0" borderId="16" xfId="0" applyNumberFormat="1" applyFont="1" applyFill="1" applyBorder="1" applyAlignment="1">
      <alignment horizontal="center"/>
    </xf>
    <xf numFmtId="0" fontId="2" fillId="0" borderId="0" xfId="0" applyNumberFormat="1" applyFont="1" applyFill="1" applyBorder="1" applyAlignment="1">
      <alignment horizontal="center"/>
    </xf>
    <xf numFmtId="49" fontId="0" fillId="0" borderId="0" xfId="0" applyNumberFormat="1"/>
    <xf numFmtId="0" fontId="17" fillId="0" borderId="0" xfId="0" applyFont="1" applyAlignment="1">
      <alignment horizontal="center"/>
    </xf>
    <xf numFmtId="0" fontId="0" fillId="0" borderId="0" xfId="0" applyAlignment="1">
      <alignment vertical="center"/>
    </xf>
    <xf numFmtId="49" fontId="17" fillId="0" borderId="18" xfId="0" applyNumberFormat="1" applyFont="1" applyBorder="1" applyAlignment="1">
      <alignment horizontal="center" vertical="top" wrapText="1"/>
    </xf>
    <xf numFmtId="0" fontId="17" fillId="0" borderId="18" xfId="0" applyFont="1" applyBorder="1" applyAlignment="1">
      <alignment horizontal="justify" vertical="top" wrapText="1"/>
    </xf>
    <xf numFmtId="49" fontId="4" fillId="0" borderId="18" xfId="0" applyNumberFormat="1" applyFont="1" applyBorder="1" applyAlignment="1">
      <alignment horizontal="center" wrapText="1"/>
    </xf>
    <xf numFmtId="14" fontId="4" fillId="0" borderId="18" xfId="0" applyNumberFormat="1" applyFont="1" applyBorder="1" applyAlignment="1">
      <alignment horizontal="center" wrapText="1"/>
    </xf>
    <xf numFmtId="0" fontId="4" fillId="0" borderId="18" xfId="0" applyFont="1" applyBorder="1" applyAlignment="1">
      <alignment horizontal="justify" wrapText="1"/>
    </xf>
    <xf numFmtId="0" fontId="2" fillId="0" borderId="28" xfId="0" applyNumberFormat="1" applyFont="1" applyFill="1" applyBorder="1" applyAlignment="1">
      <alignment horizontal="center"/>
    </xf>
    <xf numFmtId="0" fontId="2" fillId="0" borderId="9" xfId="0" applyNumberFormat="1" applyFont="1" applyBorder="1" applyAlignment="1">
      <alignment horizontal="center" wrapText="1"/>
    </xf>
    <xf numFmtId="0" fontId="2" fillId="0" borderId="9" xfId="0" applyNumberFormat="1" applyFont="1" applyBorder="1" applyAlignment="1">
      <alignment horizontal="center"/>
    </xf>
    <xf numFmtId="0" fontId="13" fillId="0" borderId="0" xfId="0" applyFont="1" applyFill="1" applyBorder="1" applyAlignment="1">
      <alignment horizontal="right" vertical="center"/>
    </xf>
    <xf numFmtId="0" fontId="2" fillId="0" borderId="28" xfId="0" applyNumberFormat="1" applyFont="1" applyBorder="1" applyAlignment="1">
      <alignment horizontal="center"/>
    </xf>
    <xf numFmtId="0" fontId="2" fillId="0" borderId="0" xfId="0" applyNumberFormat="1" applyFont="1"/>
    <xf numFmtId="0" fontId="2" fillId="0" borderId="0" xfId="0" applyNumberFormat="1" applyFont="1" applyAlignment="1">
      <alignment horizontal="center"/>
    </xf>
    <xf numFmtId="0" fontId="2" fillId="0" borderId="0" xfId="0" applyNumberFormat="1" applyFont="1" applyAlignment="1">
      <alignment horizontal="left"/>
    </xf>
    <xf numFmtId="0" fontId="2" fillId="0" borderId="0" xfId="0" applyNumberFormat="1" applyFont="1" applyFill="1"/>
    <xf numFmtId="0" fontId="2" fillId="0" borderId="0" xfId="0" applyNumberFormat="1" applyFont="1" applyBorder="1"/>
    <xf numFmtId="0" fontId="14" fillId="0" borderId="0" xfId="0" applyNumberFormat="1" applyFont="1"/>
    <xf numFmtId="0" fontId="2" fillId="0" borderId="36" xfId="0" applyNumberFormat="1" applyFont="1" applyBorder="1"/>
    <xf numFmtId="0" fontId="10" fillId="0" borderId="37" xfId="0" applyNumberFormat="1" applyFont="1" applyFill="1" applyBorder="1" applyAlignment="1">
      <alignment horizontal="center" vertical="center" wrapText="1"/>
    </xf>
    <xf numFmtId="0" fontId="10" fillId="2" borderId="32" xfId="0" applyNumberFormat="1" applyFont="1" applyFill="1" applyBorder="1" applyAlignment="1">
      <alignment horizontal="center"/>
    </xf>
    <xf numFmtId="0" fontId="10" fillId="0" borderId="37" xfId="0" applyNumberFormat="1" applyFont="1" applyFill="1" applyBorder="1" applyAlignment="1">
      <alignment horizontal="center" vertical="center"/>
    </xf>
    <xf numFmtId="0" fontId="13" fillId="0" borderId="0" xfId="0" applyNumberFormat="1" applyFont="1"/>
    <xf numFmtId="0" fontId="9" fillId="0" borderId="0" xfId="0" applyNumberFormat="1" applyFont="1" applyBorder="1" applyAlignment="1">
      <alignment horizontal="center"/>
    </xf>
    <xf numFmtId="0" fontId="2" fillId="0" borderId="0" xfId="0" applyNumberFormat="1" applyFont="1" applyBorder="1" applyAlignment="1">
      <alignment horizontal="center"/>
    </xf>
    <xf numFmtId="0" fontId="2" fillId="0" borderId="0" xfId="0" applyNumberFormat="1" applyFont="1" applyBorder="1" applyAlignment="1">
      <alignment horizontal="left"/>
    </xf>
    <xf numFmtId="0" fontId="2" fillId="0" borderId="0" xfId="0" applyNumberFormat="1" applyFont="1" applyFill="1" applyBorder="1"/>
    <xf numFmtId="0" fontId="2" fillId="0" borderId="8" xfId="0" applyNumberFormat="1" applyFont="1" applyBorder="1"/>
    <xf numFmtId="0" fontId="9" fillId="0" borderId="9" xfId="0" applyNumberFormat="1" applyFont="1" applyBorder="1" applyAlignment="1">
      <alignment horizontal="center"/>
    </xf>
    <xf numFmtId="0" fontId="2" fillId="0" borderId="12" xfId="0" applyNumberFormat="1" applyFont="1" applyBorder="1" applyAlignment="1">
      <alignment horizontal="left"/>
    </xf>
    <xf numFmtId="0" fontId="2" fillId="0" borderId="9" xfId="0" applyNumberFormat="1" applyFont="1" applyBorder="1" applyAlignment="1">
      <alignment horizontal="left"/>
    </xf>
    <xf numFmtId="0" fontId="2" fillId="0" borderId="8" xfId="0" applyNumberFormat="1" applyFont="1" applyFill="1" applyBorder="1" applyAlignment="1">
      <alignment horizontal="left"/>
    </xf>
    <xf numFmtId="0" fontId="2" fillId="4" borderId="10" xfId="0" applyNumberFormat="1" applyFont="1" applyFill="1" applyBorder="1" applyAlignment="1">
      <alignment horizontal="center"/>
    </xf>
    <xf numFmtId="0" fontId="2" fillId="4" borderId="8" xfId="0" applyNumberFormat="1" applyFont="1" applyFill="1" applyBorder="1" applyAlignment="1">
      <alignment horizontal="center"/>
    </xf>
    <xf numFmtId="0" fontId="2" fillId="0" borderId="54" xfId="0" applyNumberFormat="1" applyFont="1" applyBorder="1" applyAlignment="1">
      <alignment horizontal="center"/>
    </xf>
    <xf numFmtId="0" fontId="9" fillId="0" borderId="10" xfId="0" applyNumberFormat="1" applyFont="1" applyBorder="1" applyAlignment="1">
      <alignment horizontal="center"/>
    </xf>
    <xf numFmtId="0" fontId="9" fillId="0" borderId="37" xfId="0" applyNumberFormat="1" applyFont="1" applyFill="1" applyBorder="1" applyAlignment="1">
      <alignment horizontal="center"/>
    </xf>
    <xf numFmtId="0" fontId="2" fillId="4" borderId="27" xfId="0" applyNumberFormat="1" applyFont="1" applyFill="1" applyBorder="1"/>
    <xf numFmtId="0" fontId="2" fillId="4" borderId="11" xfId="0" applyNumberFormat="1" applyFont="1" applyFill="1" applyBorder="1"/>
    <xf numFmtId="0" fontId="2" fillId="4" borderId="11" xfId="0" applyNumberFormat="1" applyFont="1" applyFill="1" applyBorder="1" applyAlignment="1">
      <alignment horizontal="left"/>
    </xf>
    <xf numFmtId="0" fontId="2" fillId="4" borderId="61" xfId="0" applyNumberFormat="1" applyFont="1" applyFill="1" applyBorder="1"/>
    <xf numFmtId="0" fontId="2" fillId="4" borderId="14" xfId="0" applyNumberFormat="1" applyFont="1" applyFill="1" applyBorder="1"/>
    <xf numFmtId="0" fontId="2" fillId="0" borderId="67" xfId="0" applyNumberFormat="1" applyFont="1" applyBorder="1" applyAlignment="1">
      <alignment horizontal="center"/>
    </xf>
    <xf numFmtId="0" fontId="2" fillId="0" borderId="2" xfId="0" applyNumberFormat="1" applyFont="1" applyBorder="1" applyAlignment="1">
      <alignment horizontal="center"/>
    </xf>
    <xf numFmtId="0" fontId="2" fillId="0" borderId="4" xfId="0" applyNumberFormat="1" applyFont="1" applyBorder="1" applyAlignment="1">
      <alignment horizontal="center"/>
    </xf>
    <xf numFmtId="0" fontId="9" fillId="0" borderId="5" xfId="0" applyNumberFormat="1" applyFont="1" applyBorder="1" applyAlignment="1">
      <alignment horizontal="center"/>
    </xf>
    <xf numFmtId="0" fontId="2" fillId="4" borderId="81" xfId="0" applyNumberFormat="1" applyFont="1" applyFill="1" applyBorder="1"/>
    <xf numFmtId="0" fontId="2" fillId="4" borderId="82" xfId="0" applyNumberFormat="1" applyFont="1" applyFill="1" applyBorder="1"/>
    <xf numFmtId="0" fontId="2" fillId="4" borderId="82" xfId="0" applyNumberFormat="1" applyFont="1" applyFill="1" applyBorder="1" applyAlignment="1">
      <alignment horizontal="left"/>
    </xf>
    <xf numFmtId="0" fontId="2" fillId="4" borderId="83" xfId="0" applyNumberFormat="1" applyFont="1" applyFill="1" applyBorder="1"/>
    <xf numFmtId="0" fontId="2" fillId="4" borderId="1" xfId="0" applyNumberFormat="1" applyFont="1" applyFill="1" applyBorder="1"/>
    <xf numFmtId="0" fontId="9" fillId="0" borderId="3" xfId="0" applyNumberFormat="1" applyFont="1" applyBorder="1" applyAlignment="1">
      <alignment horizontal="center"/>
    </xf>
    <xf numFmtId="0" fontId="9" fillId="0" borderId="28" xfId="0" applyNumberFormat="1" applyFont="1" applyBorder="1" applyAlignment="1">
      <alignment horizontal="center"/>
    </xf>
    <xf numFmtId="0" fontId="2" fillId="0" borderId="28" xfId="0" quotePrefix="1" applyNumberFormat="1" applyFont="1" applyFill="1" applyBorder="1" applyAlignment="1">
      <alignment horizontal="center"/>
    </xf>
    <xf numFmtId="0" fontId="2" fillId="0" borderId="28" xfId="0" applyNumberFormat="1" applyFont="1" applyBorder="1" applyAlignment="1">
      <alignment horizontal="left"/>
    </xf>
    <xf numFmtId="0" fontId="2" fillId="0" borderId="66" xfId="0" applyNumberFormat="1" applyFont="1" applyBorder="1" applyAlignment="1">
      <alignment horizontal="left"/>
    </xf>
    <xf numFmtId="0" fontId="2" fillId="0" borderId="26" xfId="0" applyNumberFormat="1" applyFont="1" applyFill="1" applyBorder="1" applyAlignment="1">
      <alignment horizontal="left"/>
    </xf>
    <xf numFmtId="0" fontId="2" fillId="0" borderId="72" xfId="0" applyNumberFormat="1" applyFont="1" applyBorder="1" applyAlignment="1">
      <alignment horizontal="center"/>
    </xf>
    <xf numFmtId="0" fontId="2" fillId="4" borderId="66" xfId="0" applyNumberFormat="1" applyFont="1" applyFill="1" applyBorder="1" applyAlignment="1">
      <alignment horizontal="center"/>
    </xf>
    <xf numFmtId="0" fontId="2" fillId="4" borderId="65" xfId="0" applyNumberFormat="1" applyFont="1" applyFill="1" applyBorder="1" applyAlignment="1">
      <alignment horizontal="center"/>
    </xf>
    <xf numFmtId="0" fontId="2" fillId="4" borderId="9" xfId="0" applyNumberFormat="1" applyFont="1" applyFill="1" applyBorder="1" applyAlignment="1">
      <alignment horizontal="center"/>
    </xf>
    <xf numFmtId="0" fontId="9" fillId="4" borderId="82" xfId="0" applyNumberFormat="1" applyFont="1" applyFill="1" applyBorder="1" applyAlignment="1">
      <alignment horizontal="center"/>
    </xf>
    <xf numFmtId="0" fontId="2" fillId="4" borderId="82" xfId="0" applyNumberFormat="1" applyFont="1" applyFill="1" applyBorder="1" applyAlignment="1">
      <alignment horizontal="center"/>
    </xf>
    <xf numFmtId="0" fontId="2" fillId="4" borderId="82" xfId="0" quotePrefix="1" applyNumberFormat="1" applyFont="1" applyFill="1" applyBorder="1" applyAlignment="1">
      <alignment horizontal="center"/>
    </xf>
    <xf numFmtId="0" fontId="2" fillId="4" borderId="83" xfId="0" applyNumberFormat="1" applyFont="1" applyFill="1" applyBorder="1" applyAlignment="1">
      <alignment horizontal="center"/>
    </xf>
    <xf numFmtId="0" fontId="2" fillId="4" borderId="1" xfId="0" applyNumberFormat="1" applyFont="1" applyFill="1" applyBorder="1" applyAlignment="1">
      <alignment horizontal="center"/>
    </xf>
    <xf numFmtId="0" fontId="2" fillId="0" borderId="46" xfId="0" applyNumberFormat="1" applyFont="1" applyBorder="1" applyAlignment="1">
      <alignment horizontal="left"/>
    </xf>
    <xf numFmtId="0" fontId="2" fillId="4" borderId="12" xfId="0" applyNumberFormat="1" applyFont="1" applyFill="1" applyBorder="1" applyAlignment="1">
      <alignment horizontal="left"/>
    </xf>
    <xf numFmtId="0" fontId="2" fillId="0" borderId="30" xfId="0" applyNumberFormat="1" applyFont="1" applyFill="1" applyBorder="1" applyAlignment="1">
      <alignment horizontal="left"/>
    </xf>
    <xf numFmtId="0" fontId="2" fillId="0" borderId="10" xfId="0" applyNumberFormat="1" applyFont="1" applyBorder="1" applyAlignment="1">
      <alignment horizontal="center"/>
    </xf>
    <xf numFmtId="0" fontId="2" fillId="0" borderId="8" xfId="0" applyNumberFormat="1" applyFont="1" applyBorder="1" applyAlignment="1">
      <alignment horizontal="left"/>
    </xf>
    <xf numFmtId="0" fontId="2" fillId="4" borderId="62" xfId="0" applyNumberFormat="1" applyFont="1" applyFill="1" applyBorder="1"/>
    <xf numFmtId="0" fontId="2" fillId="4" borderId="63" xfId="0" applyNumberFormat="1" applyFont="1" applyFill="1" applyBorder="1"/>
    <xf numFmtId="0" fontId="2" fillId="4" borderId="63" xfId="0" applyNumberFormat="1" applyFont="1" applyFill="1" applyBorder="1" applyAlignment="1">
      <alignment horizontal="left"/>
    </xf>
    <xf numFmtId="0" fontId="2" fillId="4" borderId="64" xfId="0" applyNumberFormat="1" applyFont="1" applyFill="1" applyBorder="1"/>
    <xf numFmtId="0" fontId="2" fillId="4" borderId="59" xfId="0" applyNumberFormat="1" applyFont="1" applyFill="1" applyBorder="1"/>
    <xf numFmtId="0" fontId="2" fillId="0" borderId="25" xfId="0" applyNumberFormat="1" applyFont="1" applyBorder="1" applyAlignment="1">
      <alignment horizontal="center"/>
    </xf>
    <xf numFmtId="0" fontId="2" fillId="0" borderId="18" xfId="0" applyNumberFormat="1" applyFont="1" applyBorder="1" applyAlignment="1">
      <alignment horizontal="center"/>
    </xf>
    <xf numFmtId="0" fontId="9" fillId="0" borderId="60" xfId="0" applyNumberFormat="1" applyFont="1" applyBorder="1" applyAlignment="1">
      <alignment horizontal="center"/>
    </xf>
    <xf numFmtId="0" fontId="2" fillId="0" borderId="65" xfId="0" applyNumberFormat="1" applyFont="1" applyBorder="1"/>
    <xf numFmtId="0" fontId="2" fillId="0" borderId="72" xfId="0" applyNumberFormat="1" applyFont="1" applyBorder="1" applyAlignment="1">
      <alignment horizontal="left"/>
    </xf>
    <xf numFmtId="0" fontId="2" fillId="0" borderId="87" xfId="0" applyNumberFormat="1" applyFont="1" applyBorder="1" applyAlignment="1">
      <alignment horizontal="center"/>
    </xf>
    <xf numFmtId="0" fontId="2" fillId="3" borderId="72" xfId="0" applyNumberFormat="1" applyFont="1" applyFill="1" applyBorder="1" applyAlignment="1">
      <alignment horizontal="center"/>
    </xf>
    <xf numFmtId="0" fontId="2" fillId="4" borderId="28" xfId="0" applyNumberFormat="1" applyFont="1" applyFill="1" applyBorder="1" applyAlignment="1">
      <alignment horizontal="center"/>
    </xf>
    <xf numFmtId="0" fontId="9" fillId="0" borderId="66" xfId="0" applyNumberFormat="1" applyFont="1" applyBorder="1" applyAlignment="1">
      <alignment horizontal="center"/>
    </xf>
    <xf numFmtId="0" fontId="2" fillId="0" borderId="0" xfId="0" quotePrefix="1" applyNumberFormat="1" applyFont="1" applyFill="1" applyBorder="1" applyAlignment="1">
      <alignment horizontal="center"/>
    </xf>
    <xf numFmtId="0" fontId="2" fillId="0" borderId="0" xfId="0" applyNumberFormat="1" applyFont="1" applyFill="1" applyBorder="1" applyAlignment="1">
      <alignment horizontal="left"/>
    </xf>
    <xf numFmtId="0" fontId="9" fillId="0" borderId="0" xfId="0" applyNumberFormat="1" applyFont="1" applyFill="1" applyBorder="1" applyAlignment="1">
      <alignment horizontal="center"/>
    </xf>
    <xf numFmtId="0" fontId="2" fillId="0" borderId="65" xfId="0" applyNumberFormat="1" applyFont="1" applyFill="1" applyBorder="1" applyAlignment="1">
      <alignment horizontal="left"/>
    </xf>
    <xf numFmtId="0" fontId="2" fillId="0" borderId="6" xfId="0" applyNumberFormat="1" applyFont="1" applyBorder="1"/>
    <xf numFmtId="0" fontId="9" fillId="4" borderId="47" xfId="0" applyNumberFormat="1" applyFont="1" applyFill="1" applyBorder="1" applyAlignment="1">
      <alignment horizontal="center"/>
    </xf>
    <xf numFmtId="0" fontId="2" fillId="4" borderId="16" xfId="0" quotePrefix="1" applyNumberFormat="1" applyFont="1" applyFill="1" applyBorder="1"/>
    <xf numFmtId="0" fontId="2" fillId="4" borderId="16" xfId="0" applyNumberFormat="1" applyFont="1" applyFill="1" applyBorder="1"/>
    <xf numFmtId="0" fontId="5" fillId="0" borderId="16" xfId="0" applyNumberFormat="1" applyFont="1" applyBorder="1" applyAlignment="1">
      <alignment horizontal="center"/>
    </xf>
    <xf numFmtId="0" fontId="2" fillId="0" borderId="16" xfId="0" applyNumberFormat="1" applyFont="1" applyBorder="1" applyAlignment="1">
      <alignment horizontal="center" vertical="center"/>
    </xf>
    <xf numFmtId="0" fontId="2" fillId="0" borderId="17" xfId="0" applyNumberFormat="1" applyFont="1" applyBorder="1" applyAlignment="1">
      <alignment horizontal="center" vertical="center"/>
    </xf>
    <xf numFmtId="0" fontId="2" fillId="0" borderId="37" xfId="0" applyNumberFormat="1" applyFont="1" applyFill="1" applyBorder="1" applyAlignment="1">
      <alignment horizontal="center" vertical="center"/>
    </xf>
    <xf numFmtId="0" fontId="2" fillId="0" borderId="0" xfId="0" quotePrefix="1" applyNumberFormat="1" applyFont="1" applyFill="1" applyBorder="1"/>
    <xf numFmtId="0" fontId="5" fillId="0" borderId="0" xfId="0" applyNumberFormat="1" applyFont="1" applyFill="1" applyBorder="1" applyAlignment="1">
      <alignment horizontal="center"/>
    </xf>
    <xf numFmtId="0" fontId="2" fillId="0" borderId="0" xfId="0" applyNumberFormat="1" applyFont="1" applyFill="1" applyBorder="1" applyAlignment="1">
      <alignment horizontal="center" vertical="center"/>
    </xf>
    <xf numFmtId="0" fontId="2" fillId="0" borderId="15" xfId="0" applyNumberFormat="1" applyFont="1" applyBorder="1"/>
    <xf numFmtId="0" fontId="9" fillId="0" borderId="16" xfId="0" applyNumberFormat="1" applyFont="1" applyBorder="1" applyAlignment="1">
      <alignment horizontal="center"/>
    </xf>
    <xf numFmtId="0" fontId="2" fillId="0" borderId="16" xfId="0" applyNumberFormat="1" applyFont="1" applyBorder="1" applyAlignment="1">
      <alignment horizontal="center"/>
    </xf>
    <xf numFmtId="0" fontId="2" fillId="0" borderId="16" xfId="0" quotePrefix="1" applyNumberFormat="1" applyFont="1" applyFill="1" applyBorder="1" applyAlignment="1">
      <alignment horizontal="center"/>
    </xf>
    <xf numFmtId="0" fontId="2" fillId="0" borderId="16" xfId="0" applyNumberFormat="1" applyFont="1" applyBorder="1" applyAlignment="1">
      <alignment horizontal="left"/>
    </xf>
    <xf numFmtId="0" fontId="2" fillId="0" borderId="17" xfId="0" applyNumberFormat="1" applyFont="1" applyBorder="1" applyAlignment="1">
      <alignment horizontal="left"/>
    </xf>
    <xf numFmtId="0" fontId="2" fillId="0" borderId="86" xfId="0" applyNumberFormat="1" applyFont="1" applyFill="1" applyBorder="1" applyAlignment="1">
      <alignment horizontal="left"/>
    </xf>
    <xf numFmtId="0" fontId="2" fillId="0" borderId="46" xfId="0" applyNumberFormat="1" applyFont="1" applyBorder="1" applyAlignment="1">
      <alignment horizontal="center"/>
    </xf>
    <xf numFmtId="0" fontId="2" fillId="4" borderId="17" xfId="0" applyNumberFormat="1" applyFont="1" applyFill="1" applyBorder="1" applyAlignment="1">
      <alignment horizontal="center"/>
    </xf>
    <xf numFmtId="0" fontId="2" fillId="4" borderId="15" xfId="0" applyNumberFormat="1" applyFont="1" applyFill="1" applyBorder="1" applyAlignment="1">
      <alignment horizontal="center"/>
    </xf>
    <xf numFmtId="0" fontId="2" fillId="4" borderId="16" xfId="0" applyNumberFormat="1" applyFont="1" applyFill="1" applyBorder="1" applyAlignment="1">
      <alignment horizontal="center"/>
    </xf>
    <xf numFmtId="0" fontId="9" fillId="0" borderId="17" xfId="0" applyNumberFormat="1" applyFont="1" applyBorder="1" applyAlignment="1">
      <alignment horizontal="center"/>
    </xf>
    <xf numFmtId="0" fontId="2" fillId="3" borderId="46" xfId="0" applyNumberFormat="1" applyFont="1" applyFill="1" applyBorder="1" applyAlignment="1">
      <alignment horizontal="center"/>
    </xf>
    <xf numFmtId="0" fontId="2" fillId="0" borderId="47" xfId="0" applyNumberFormat="1" applyFont="1" applyBorder="1" applyAlignment="1">
      <alignment horizontal="center"/>
    </xf>
    <xf numFmtId="0" fontId="2" fillId="0" borderId="12" xfId="0" applyNumberFormat="1" applyFont="1" applyBorder="1" applyAlignment="1">
      <alignment horizontal="right" vertical="center"/>
    </xf>
    <xf numFmtId="0" fontId="2" fillId="0" borderId="9" xfId="0" applyNumberFormat="1" applyFont="1" applyBorder="1" applyAlignment="1">
      <alignment horizontal="left" vertical="center" wrapText="1"/>
    </xf>
    <xf numFmtId="0" fontId="2" fillId="0" borderId="34" xfId="0" applyFont="1" applyBorder="1" applyAlignment="1">
      <alignment horizontal="right" vertical="center"/>
    </xf>
    <xf numFmtId="0" fontId="2" fillId="0" borderId="34" xfId="0" applyFont="1" applyBorder="1" applyAlignment="1">
      <alignment vertical="center"/>
    </xf>
    <xf numFmtId="0" fontId="1" fillId="0" borderId="0" xfId="0" applyFont="1" applyBorder="1" applyAlignment="1">
      <alignment horizontal="left" vertical="center"/>
    </xf>
    <xf numFmtId="0" fontId="1" fillId="0" borderId="0" xfId="0" applyFont="1" applyBorder="1" applyAlignment="1">
      <alignment horizontal="right" vertical="center"/>
    </xf>
    <xf numFmtId="0" fontId="2" fillId="0" borderId="9" xfId="0" applyNumberFormat="1" applyFont="1" applyBorder="1" applyAlignment="1">
      <alignment horizontal="left" vertical="center"/>
    </xf>
    <xf numFmtId="0" fontId="2" fillId="4" borderId="82" xfId="0" applyNumberFormat="1" applyFont="1" applyFill="1" applyBorder="1" applyAlignment="1">
      <alignment horizontal="right" vertical="center"/>
    </xf>
    <xf numFmtId="0" fontId="2" fillId="4" borderId="82" xfId="0" applyNumberFormat="1" applyFont="1" applyFill="1" applyBorder="1" applyAlignment="1">
      <alignment vertical="center"/>
    </xf>
    <xf numFmtId="0" fontId="2" fillId="0" borderId="72" xfId="0" applyNumberFormat="1" applyFont="1" applyBorder="1" applyAlignment="1">
      <alignment horizontal="right" vertical="center"/>
    </xf>
    <xf numFmtId="0" fontId="2" fillId="0" borderId="28" xfId="0" applyNumberFormat="1" applyFont="1" applyBorder="1" applyAlignment="1">
      <alignment horizontal="left" vertical="center"/>
    </xf>
    <xf numFmtId="0" fontId="2" fillId="4" borderId="82" xfId="0" applyNumberFormat="1" applyFont="1" applyFill="1" applyBorder="1" applyAlignment="1">
      <alignment horizontal="center" vertical="center"/>
    </xf>
    <xf numFmtId="0" fontId="2" fillId="0" borderId="39" xfId="0" quotePrefix="1" applyFont="1" applyFill="1" applyBorder="1" applyAlignment="1">
      <alignment horizontal="right" vertical="center"/>
    </xf>
    <xf numFmtId="0" fontId="2" fillId="0" borderId="0" xfId="0" quotePrefix="1" applyFont="1" applyFill="1" applyBorder="1" applyAlignment="1">
      <alignment horizontal="right" vertical="center"/>
    </xf>
    <xf numFmtId="0" fontId="2" fillId="0" borderId="34" xfId="0" quotePrefix="1" applyFont="1" applyFill="1" applyBorder="1" applyAlignment="1">
      <alignment horizontal="right" vertical="center"/>
    </xf>
    <xf numFmtId="0" fontId="2" fillId="0" borderId="39" xfId="0" applyFont="1" applyBorder="1" applyAlignment="1">
      <alignment horizontal="right" vertical="center"/>
    </xf>
    <xf numFmtId="0" fontId="2" fillId="0" borderId="0" xfId="0" applyFont="1" applyBorder="1" applyAlignment="1">
      <alignment horizontal="right" vertical="center"/>
    </xf>
    <xf numFmtId="0" fontId="2" fillId="0" borderId="11" xfId="0" applyFont="1" applyBorder="1" applyAlignment="1">
      <alignment horizontal="right" vertical="center"/>
    </xf>
    <xf numFmtId="0" fontId="2" fillId="0" borderId="11" xfId="0" applyFont="1" applyBorder="1" applyAlignment="1">
      <alignment vertical="center"/>
    </xf>
    <xf numFmtId="0" fontId="2" fillId="0" borderId="39"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Border="1" applyAlignment="1">
      <alignment vertical="center"/>
    </xf>
    <xf numFmtId="0" fontId="2" fillId="0" borderId="0" xfId="0" applyFont="1" applyAlignment="1">
      <alignment vertical="center"/>
    </xf>
    <xf numFmtId="0" fontId="4" fillId="0" borderId="0" xfId="0" applyFont="1"/>
    <xf numFmtId="0" fontId="13" fillId="5" borderId="25" xfId="0" applyFont="1" applyFill="1" applyBorder="1" applyAlignment="1">
      <alignment horizontal="right" vertical="center"/>
    </xf>
    <xf numFmtId="0" fontId="2" fillId="0" borderId="8" xfId="0" applyNumberFormat="1" applyFont="1" applyBorder="1" applyAlignment="1">
      <alignment horizontal="center"/>
    </xf>
    <xf numFmtId="0" fontId="2" fillId="0" borderId="12" xfId="0" quotePrefix="1" applyNumberFormat="1" applyFont="1" applyBorder="1" applyAlignment="1">
      <alignment horizontal="left"/>
    </xf>
    <xf numFmtId="0" fontId="2" fillId="0" borderId="9" xfId="0" quotePrefix="1" applyNumberFormat="1" applyFont="1" applyBorder="1" applyAlignment="1">
      <alignment horizontal="center"/>
    </xf>
    <xf numFmtId="0" fontId="2" fillId="0" borderId="15" xfId="0" applyNumberFormat="1" applyFont="1" applyBorder="1" applyAlignment="1">
      <alignment horizontal="center"/>
    </xf>
    <xf numFmtId="0" fontId="2" fillId="0" borderId="46" xfId="0" applyNumberFormat="1" applyFont="1" applyBorder="1" applyAlignment="1">
      <alignment horizontal="right" vertical="center"/>
    </xf>
    <xf numFmtId="0" fontId="2" fillId="0" borderId="16" xfId="0" applyNumberFormat="1" applyFont="1" applyBorder="1" applyAlignment="1">
      <alignment horizontal="left" vertical="center"/>
    </xf>
    <xf numFmtId="0" fontId="2" fillId="0" borderId="46" xfId="0" quotePrefix="1" applyNumberFormat="1" applyFont="1" applyBorder="1" applyAlignment="1">
      <alignment horizontal="left"/>
    </xf>
    <xf numFmtId="0" fontId="2" fillId="0" borderId="15" xfId="0" applyNumberFormat="1" applyFont="1" applyFill="1" applyBorder="1" applyAlignment="1">
      <alignment horizontal="left"/>
    </xf>
    <xf numFmtId="14" fontId="2" fillId="0" borderId="16" xfId="0" quotePrefix="1" applyNumberFormat="1" applyFont="1" applyBorder="1" applyAlignment="1">
      <alignment horizontal="center"/>
    </xf>
    <xf numFmtId="0" fontId="2" fillId="0" borderId="16" xfId="0" quotePrefix="1" applyNumberFormat="1" applyFont="1" applyBorder="1" applyAlignment="1">
      <alignment horizontal="center"/>
    </xf>
    <xf numFmtId="0" fontId="2" fillId="0" borderId="28" xfId="0" quotePrefix="1" applyNumberFormat="1" applyFont="1" applyBorder="1" applyAlignment="1"/>
    <xf numFmtId="0" fontId="2" fillId="0" borderId="9" xfId="0" quotePrefix="1" applyNumberFormat="1" applyFont="1" applyBorder="1" applyAlignment="1">
      <alignment horizontal="left"/>
    </xf>
    <xf numFmtId="0" fontId="2" fillId="0" borderId="28" xfId="0" quotePrefix="1" applyNumberFormat="1" applyFont="1" applyBorder="1" applyAlignment="1">
      <alignment horizontal="left"/>
    </xf>
    <xf numFmtId="0" fontId="13" fillId="0" borderId="0" xfId="0" applyFont="1"/>
    <xf numFmtId="0" fontId="2" fillId="0" borderId="0" xfId="0" applyNumberFormat="1" applyFont="1" applyBorder="1" applyAlignment="1">
      <alignment horizontal="center" vertical="center" wrapText="1"/>
    </xf>
    <xf numFmtId="0" fontId="2" fillId="0" borderId="0" xfId="0" applyNumberFormat="1" applyFont="1" applyBorder="1" applyAlignment="1">
      <alignment horizontal="center" vertical="center"/>
    </xf>
    <xf numFmtId="0" fontId="2" fillId="0" borderId="0" xfId="0" applyNumberFormat="1" applyFont="1" applyBorder="1" applyAlignment="1">
      <alignment vertical="center" wrapText="1"/>
    </xf>
    <xf numFmtId="0" fontId="2" fillId="0" borderId="0" xfId="0" applyNumberFormat="1" applyFont="1" applyBorder="1" applyAlignment="1">
      <alignment vertical="center"/>
    </xf>
    <xf numFmtId="0" fontId="2" fillId="0" borderId="0" xfId="0" applyNumberFormat="1" applyFont="1" applyFill="1" applyBorder="1" applyAlignment="1">
      <alignment vertical="center" wrapText="1"/>
    </xf>
    <xf numFmtId="0" fontId="0" fillId="0" borderId="0" xfId="0" applyFill="1" applyBorder="1" applyAlignment="1"/>
    <xf numFmtId="0" fontId="2" fillId="0" borderId="0" xfId="0" applyNumberFormat="1" applyFont="1" applyFill="1" applyBorder="1" applyAlignment="1">
      <alignment vertical="center"/>
    </xf>
    <xf numFmtId="14" fontId="17" fillId="0" borderId="0" xfId="0" applyNumberFormat="1" applyFont="1" applyAlignment="1">
      <alignment horizontal="left"/>
    </xf>
    <xf numFmtId="14" fontId="17" fillId="0" borderId="0" xfId="0" applyNumberFormat="1" applyFont="1" applyAlignment="1">
      <alignment horizontal="left" vertical="center"/>
    </xf>
    <xf numFmtId="14" fontId="0" fillId="0" borderId="0" xfId="0" applyNumberFormat="1" applyAlignment="1">
      <alignment horizontal="center" vertical="center"/>
    </xf>
    <xf numFmtId="14" fontId="17" fillId="0" borderId="18" xfId="0" applyNumberFormat="1" applyFont="1" applyBorder="1" applyAlignment="1">
      <alignment horizontal="center" vertical="top" wrapText="1"/>
    </xf>
    <xf numFmtId="14" fontId="0" fillId="0" borderId="0" xfId="0" applyNumberFormat="1"/>
    <xf numFmtId="0" fontId="2" fillId="0" borderId="4" xfId="0" quotePrefix="1" applyNumberFormat="1" applyFont="1" applyBorder="1" applyAlignment="1">
      <alignment horizontal="center"/>
    </xf>
    <xf numFmtId="0" fontId="2" fillId="0" borderId="28" xfId="0" quotePrefix="1" applyNumberFormat="1" applyFont="1" applyBorder="1" applyAlignment="1">
      <alignment horizontal="center"/>
    </xf>
    <xf numFmtId="164" fontId="2" fillId="0" borderId="9" xfId="0" applyNumberFormat="1" applyFont="1" applyFill="1" applyBorder="1" applyAlignment="1">
      <alignment horizontal="center"/>
    </xf>
    <xf numFmtId="164" fontId="2" fillId="0" borderId="2" xfId="0" applyNumberFormat="1" applyFont="1" applyFill="1" applyBorder="1" applyAlignment="1">
      <alignment horizontal="center"/>
    </xf>
    <xf numFmtId="164" fontId="2" fillId="0" borderId="16" xfId="0" applyNumberFormat="1" applyFont="1" applyFill="1" applyBorder="1" applyAlignment="1">
      <alignment horizontal="center"/>
    </xf>
    <xf numFmtId="0" fontId="20" fillId="0" borderId="0" xfId="0" applyFont="1"/>
    <xf numFmtId="14" fontId="20" fillId="0" borderId="0" xfId="0" applyNumberFormat="1" applyFont="1"/>
    <xf numFmtId="14" fontId="19" fillId="6" borderId="0" xfId="0" applyNumberFormat="1" applyFont="1" applyFill="1"/>
    <xf numFmtId="0" fontId="2" fillId="0" borderId="91" xfId="0" applyNumberFormat="1" applyFont="1" applyFill="1" applyBorder="1" applyAlignment="1">
      <alignment horizontal="center" vertical="center" wrapText="1"/>
    </xf>
    <xf numFmtId="0" fontId="2" fillId="0" borderId="91" xfId="0" applyNumberFormat="1" applyFont="1" applyFill="1" applyBorder="1" applyAlignment="1">
      <alignment horizontal="center" vertical="center"/>
    </xf>
    <xf numFmtId="0" fontId="2" fillId="0" borderId="1" xfId="0" applyNumberFormat="1" applyFont="1" applyFill="1" applyBorder="1" applyAlignment="1">
      <alignment horizontal="left"/>
    </xf>
    <xf numFmtId="49" fontId="2" fillId="0" borderId="18" xfId="0" applyNumberFormat="1" applyFont="1" applyBorder="1"/>
    <xf numFmtId="0" fontId="0" fillId="0" borderId="0" xfId="0" applyAlignment="1">
      <alignment horizontal="center"/>
    </xf>
    <xf numFmtId="0" fontId="10" fillId="2" borderId="7" xfId="0" applyFont="1" applyFill="1" applyBorder="1" applyAlignment="1">
      <alignment horizontal="center" wrapText="1"/>
    </xf>
    <xf numFmtId="0" fontId="0" fillId="0" borderId="9" xfId="0" applyBorder="1"/>
    <xf numFmtId="0" fontId="0" fillId="0" borderId="18" xfId="0" applyBorder="1"/>
    <xf numFmtId="0" fontId="0" fillId="0" borderId="2" xfId="0" applyBorder="1"/>
    <xf numFmtId="0" fontId="4" fillId="0" borderId="9" xfId="0" applyFont="1" applyBorder="1" applyAlignment="1">
      <alignment horizontal="center"/>
    </xf>
    <xf numFmtId="0" fontId="0" fillId="0" borderId="18" xfId="0" applyBorder="1" applyAlignment="1">
      <alignment horizontal="center"/>
    </xf>
    <xf numFmtId="0" fontId="0" fillId="0" borderId="2" xfId="0" applyBorder="1" applyAlignment="1">
      <alignment horizontal="center"/>
    </xf>
    <xf numFmtId="0" fontId="0" fillId="0" borderId="9" xfId="0" applyBorder="1" applyAlignment="1">
      <alignment horizontal="center"/>
    </xf>
    <xf numFmtId="49" fontId="2" fillId="0" borderId="9" xfId="0" applyNumberFormat="1" applyFont="1" applyBorder="1"/>
    <xf numFmtId="49" fontId="2" fillId="0" borderId="2" xfId="0" applyNumberFormat="1" applyFont="1" applyBorder="1"/>
    <xf numFmtId="0" fontId="2" fillId="0" borderId="3" xfId="0" applyFont="1" applyBorder="1"/>
    <xf numFmtId="0" fontId="2" fillId="0" borderId="10" xfId="0" applyFont="1" applyBorder="1"/>
    <xf numFmtId="0" fontId="2" fillId="0" borderId="60" xfId="0" applyFont="1" applyBorder="1"/>
    <xf numFmtId="0" fontId="0" fillId="0" borderId="9" xfId="0" applyFill="1" applyBorder="1" applyAlignment="1">
      <alignment horizontal="center"/>
    </xf>
    <xf numFmtId="0" fontId="0" fillId="0" borderId="18" xfId="0" applyFill="1" applyBorder="1" applyAlignment="1">
      <alignment horizontal="center"/>
    </xf>
    <xf numFmtId="0" fontId="0" fillId="0" borderId="2" xfId="0" applyFill="1" applyBorder="1" applyAlignment="1">
      <alignment horizontal="center"/>
    </xf>
    <xf numFmtId="0" fontId="0" fillId="0" borderId="8" xfId="0" applyBorder="1" applyAlignment="1">
      <alignment horizontal="center"/>
    </xf>
    <xf numFmtId="0" fontId="0" fillId="0" borderId="19" xfId="0" applyBorder="1" applyAlignment="1">
      <alignment horizontal="center"/>
    </xf>
    <xf numFmtId="0" fontId="0" fillId="0" borderId="1" xfId="0" applyBorder="1" applyAlignment="1">
      <alignment horizontal="center"/>
    </xf>
    <xf numFmtId="164" fontId="13" fillId="0" borderId="0" xfId="0" applyNumberFormat="1" applyFont="1"/>
    <xf numFmtId="0" fontId="13" fillId="0" borderId="0" xfId="0" applyFont="1" applyFill="1" applyBorder="1" applyAlignment="1">
      <alignment vertical="center"/>
    </xf>
    <xf numFmtId="0" fontId="13" fillId="0" borderId="25" xfId="0" applyFont="1" applyFill="1" applyBorder="1" applyAlignment="1">
      <alignment vertical="center"/>
    </xf>
    <xf numFmtId="0" fontId="2" fillId="5" borderId="23" xfId="0" applyFont="1" applyFill="1" applyBorder="1"/>
    <xf numFmtId="0" fontId="1" fillId="5" borderId="18" xfId="0" applyFont="1" applyFill="1" applyBorder="1" applyAlignment="1">
      <alignment horizontal="right" vertical="center"/>
    </xf>
    <xf numFmtId="0" fontId="1" fillId="5" borderId="23" xfId="0" applyFont="1" applyFill="1" applyBorder="1" applyAlignment="1">
      <alignment vertical="center"/>
    </xf>
    <xf numFmtId="0" fontId="1" fillId="0" borderId="23" xfId="0" applyFont="1" applyFill="1" applyBorder="1" applyAlignment="1">
      <alignment vertical="center"/>
    </xf>
    <xf numFmtId="0" fontId="1" fillId="0" borderId="25" xfId="0" applyFont="1" applyFill="1" applyBorder="1" applyAlignment="1">
      <alignment vertical="center"/>
    </xf>
    <xf numFmtId="0" fontId="10" fillId="2" borderId="46" xfId="0" applyFont="1" applyFill="1" applyBorder="1" applyAlignment="1"/>
    <xf numFmtId="0" fontId="10" fillId="2" borderId="48" xfId="0" applyFont="1" applyFill="1" applyBorder="1" applyAlignment="1"/>
    <xf numFmtId="0" fontId="10" fillId="2" borderId="49" xfId="0" applyFont="1" applyFill="1" applyBorder="1" applyAlignment="1"/>
    <xf numFmtId="0" fontId="2" fillId="0" borderId="22" xfId="0" applyFont="1" applyBorder="1" applyAlignment="1">
      <alignment vertical="center"/>
    </xf>
    <xf numFmtId="0" fontId="2" fillId="0" borderId="23" xfId="0" applyFont="1" applyBorder="1" applyAlignment="1">
      <alignment vertical="center"/>
    </xf>
    <xf numFmtId="0" fontId="2" fillId="0" borderId="13" xfId="0" applyFont="1" applyBorder="1" applyAlignment="1">
      <alignment vertical="center"/>
    </xf>
    <xf numFmtId="0" fontId="2" fillId="0" borderId="82" xfId="0" applyFont="1" applyBorder="1" applyAlignment="1">
      <alignment vertical="center"/>
    </xf>
    <xf numFmtId="164" fontId="4" fillId="0" borderId="0" xfId="0" applyNumberFormat="1" applyFont="1"/>
    <xf numFmtId="0" fontId="0" fillId="0" borderId="34" xfId="0" applyBorder="1"/>
    <xf numFmtId="0" fontId="0" fillId="0" borderId="34" xfId="0" applyBorder="1" applyAlignment="1">
      <alignment horizontal="center"/>
    </xf>
    <xf numFmtId="0" fontId="0" fillId="0" borderId="35" xfId="0" applyBorder="1"/>
    <xf numFmtId="0" fontId="0" fillId="0" borderId="36" xfId="0" applyBorder="1"/>
    <xf numFmtId="0" fontId="0" fillId="0" borderId="37" xfId="0" applyBorder="1"/>
    <xf numFmtId="0" fontId="0" fillId="0" borderId="38" xfId="0" applyBorder="1"/>
    <xf numFmtId="0" fontId="0" fillId="0" borderId="39" xfId="0" applyBorder="1"/>
    <xf numFmtId="0" fontId="0" fillId="0" borderId="39" xfId="0" applyBorder="1" applyAlignment="1">
      <alignment horizontal="center"/>
    </xf>
    <xf numFmtId="0" fontId="0" fillId="0" borderId="40" xfId="0" applyBorder="1"/>
    <xf numFmtId="49" fontId="2" fillId="0" borderId="9" xfId="0" applyNumberFormat="1" applyFont="1" applyFill="1" applyBorder="1"/>
    <xf numFmtId="0" fontId="2" fillId="0" borderId="10" xfId="0" applyFont="1" applyFill="1" applyBorder="1"/>
    <xf numFmtId="49" fontId="2" fillId="0" borderId="18" xfId="0" applyNumberFormat="1" applyFont="1" applyFill="1" applyBorder="1"/>
    <xf numFmtId="0" fontId="2" fillId="0" borderId="60" xfId="0" applyFont="1" applyFill="1" applyBorder="1"/>
    <xf numFmtId="49" fontId="2" fillId="5" borderId="9" xfId="0" applyNumberFormat="1" applyFont="1" applyFill="1" applyBorder="1"/>
    <xf numFmtId="49" fontId="2" fillId="5" borderId="18" xfId="0" applyNumberFormat="1" applyFont="1" applyFill="1" applyBorder="1"/>
    <xf numFmtId="49" fontId="2" fillId="5" borderId="2" xfId="0" applyNumberFormat="1" applyFont="1" applyFill="1" applyBorder="1"/>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24" xfId="0" applyFont="1" applyBorder="1" applyAlignment="1">
      <alignment vertical="center"/>
    </xf>
    <xf numFmtId="0" fontId="2" fillId="0" borderId="81" xfId="0" applyFont="1" applyBorder="1" applyAlignment="1">
      <alignment horizontal="center" vertical="center"/>
    </xf>
    <xf numFmtId="0" fontId="2" fillId="0" borderId="83" xfId="0" applyFont="1" applyBorder="1" applyAlignment="1">
      <alignment vertical="center"/>
    </xf>
    <xf numFmtId="4" fontId="2" fillId="0" borderId="9" xfId="0" applyNumberFormat="1" applyFont="1" applyFill="1" applyBorder="1"/>
    <xf numFmtId="4" fontId="2" fillId="0" borderId="18" xfId="0" applyNumberFormat="1" applyFont="1" applyFill="1" applyBorder="1"/>
    <xf numFmtId="3" fontId="2" fillId="0" borderId="18" xfId="0" applyNumberFormat="1" applyFont="1" applyBorder="1" applyAlignment="1">
      <alignment horizontal="center"/>
    </xf>
    <xf numFmtId="4" fontId="2" fillId="0" borderId="18" xfId="0" applyNumberFormat="1" applyFont="1" applyBorder="1" applyAlignment="1">
      <alignment horizontal="center"/>
    </xf>
    <xf numFmtId="4" fontId="2" fillId="0" borderId="2" xfId="0" applyNumberFormat="1" applyFont="1" applyFill="1" applyBorder="1"/>
    <xf numFmtId="0" fontId="2" fillId="5" borderId="9" xfId="0" applyNumberFormat="1" applyFont="1" applyFill="1" applyBorder="1" applyAlignment="1">
      <alignment horizontal="center"/>
    </xf>
    <xf numFmtId="0" fontId="2" fillId="5" borderId="18" xfId="0" applyNumberFormat="1" applyFont="1" applyFill="1" applyBorder="1" applyAlignment="1">
      <alignment horizontal="center"/>
    </xf>
    <xf numFmtId="165" fontId="2" fillId="5" borderId="18" xfId="0" applyNumberFormat="1" applyFont="1" applyFill="1" applyBorder="1" applyAlignment="1">
      <alignment horizontal="center"/>
    </xf>
    <xf numFmtId="0" fontId="2" fillId="5" borderId="2" xfId="0" applyNumberFormat="1" applyFont="1" applyFill="1" applyBorder="1" applyAlignment="1">
      <alignment horizontal="center"/>
    </xf>
    <xf numFmtId="0" fontId="2" fillId="0" borderId="3" xfId="0" applyFont="1" applyFill="1" applyBorder="1"/>
    <xf numFmtId="2" fontId="2" fillId="0" borderId="9" xfId="0" applyNumberFormat="1" applyFont="1" applyBorder="1" applyAlignment="1">
      <alignment horizontal="center"/>
    </xf>
    <xf numFmtId="2" fontId="2" fillId="0" borderId="18" xfId="0" applyNumberFormat="1" applyFont="1" applyBorder="1" applyAlignment="1">
      <alignment horizontal="center"/>
    </xf>
    <xf numFmtId="2" fontId="2" fillId="0" borderId="2" xfId="0" applyNumberFormat="1" applyFont="1" applyBorder="1" applyAlignment="1">
      <alignment horizontal="center"/>
    </xf>
    <xf numFmtId="165" fontId="2" fillId="5" borderId="2" xfId="0" applyNumberFormat="1" applyFont="1" applyFill="1" applyBorder="1" applyAlignment="1">
      <alignment horizontal="center"/>
    </xf>
    <xf numFmtId="0" fontId="2" fillId="0" borderId="97" xfId="0" applyNumberFormat="1" applyFont="1" applyBorder="1" applyAlignment="1">
      <alignment horizontal="center"/>
    </xf>
    <xf numFmtId="0" fontId="2" fillId="0" borderId="97" xfId="0" applyNumberFormat="1" applyFont="1" applyFill="1" applyBorder="1" applyAlignment="1">
      <alignment horizontal="center"/>
    </xf>
    <xf numFmtId="164" fontId="2" fillId="0" borderId="97" xfId="0" applyNumberFormat="1" applyFont="1" applyFill="1" applyBorder="1" applyAlignment="1">
      <alignment horizontal="center"/>
    </xf>
    <xf numFmtId="0" fontId="2" fillId="7" borderId="92" xfId="0" applyNumberFormat="1" applyFont="1" applyFill="1" applyBorder="1" applyAlignment="1">
      <alignment horizontal="center" vertical="center" wrapText="1"/>
    </xf>
    <xf numFmtId="0" fontId="2" fillId="7" borderId="91" xfId="0" applyNumberFormat="1" applyFont="1" applyFill="1" applyBorder="1" applyAlignment="1">
      <alignment horizontal="center" vertical="center" wrapText="1"/>
    </xf>
    <xf numFmtId="0" fontId="2" fillId="4" borderId="86" xfId="0" applyNumberFormat="1" applyFont="1" applyFill="1" applyBorder="1" applyAlignment="1">
      <alignment horizontal="center"/>
    </xf>
    <xf numFmtId="0" fontId="2" fillId="4" borderId="48" xfId="0" applyNumberFormat="1" applyFont="1" applyFill="1" applyBorder="1" applyAlignment="1">
      <alignment horizontal="center"/>
    </xf>
    <xf numFmtId="0" fontId="2" fillId="4" borderId="48" xfId="0" quotePrefix="1" applyNumberFormat="1" applyFont="1" applyFill="1" applyBorder="1" applyAlignment="1">
      <alignment horizontal="center"/>
    </xf>
    <xf numFmtId="0" fontId="2" fillId="4" borderId="48" xfId="0" applyNumberFormat="1" applyFont="1" applyFill="1" applyBorder="1" applyAlignment="1">
      <alignment horizontal="left"/>
    </xf>
    <xf numFmtId="0" fontId="2" fillId="4" borderId="48" xfId="0" applyNumberFormat="1" applyFont="1" applyFill="1" applyBorder="1" applyAlignment="1">
      <alignment horizontal="right" vertical="center"/>
    </xf>
    <xf numFmtId="0" fontId="2" fillId="4" borderId="48" xfId="0" applyNumberFormat="1" applyFont="1" applyFill="1" applyBorder="1" applyAlignment="1">
      <alignment horizontal="center" vertical="center"/>
    </xf>
    <xf numFmtId="0" fontId="2" fillId="4" borderId="49" xfId="0" applyNumberFormat="1" applyFont="1" applyFill="1" applyBorder="1" applyAlignment="1">
      <alignment horizontal="left"/>
    </xf>
    <xf numFmtId="14" fontId="0" fillId="0" borderId="18" xfId="0" applyNumberFormat="1" applyBorder="1" applyAlignment="1">
      <alignment horizontal="center"/>
    </xf>
    <xf numFmtId="0" fontId="2" fillId="10" borderId="9" xfId="0" applyNumberFormat="1" applyFont="1" applyFill="1" applyBorder="1" applyAlignment="1">
      <alignment horizontal="center"/>
    </xf>
    <xf numFmtId="0" fontId="2" fillId="10" borderId="67" xfId="0" applyNumberFormat="1" applyFont="1" applyFill="1" applyBorder="1" applyAlignment="1">
      <alignment horizontal="center"/>
    </xf>
    <xf numFmtId="0" fontId="2" fillId="10" borderId="2" xfId="0" applyNumberFormat="1" applyFont="1" applyFill="1" applyBorder="1" applyAlignment="1">
      <alignment horizontal="center"/>
    </xf>
    <xf numFmtId="0" fontId="2" fillId="10" borderId="54" xfId="0" applyNumberFormat="1" applyFont="1" applyFill="1" applyBorder="1" applyAlignment="1">
      <alignment horizontal="center"/>
    </xf>
    <xf numFmtId="0" fontId="2" fillId="9" borderId="1" xfId="0" applyNumberFormat="1" applyFont="1" applyFill="1" applyBorder="1" applyAlignment="1">
      <alignment horizontal="center"/>
    </xf>
    <xf numFmtId="0" fontId="2" fillId="10" borderId="97" xfId="0" applyNumberFormat="1" applyFont="1" applyFill="1" applyBorder="1" applyAlignment="1">
      <alignment horizontal="center"/>
    </xf>
    <xf numFmtId="0" fontId="2" fillId="11" borderId="65" xfId="0" applyNumberFormat="1" applyFont="1" applyFill="1" applyBorder="1" applyAlignment="1">
      <alignment horizontal="center"/>
    </xf>
    <xf numFmtId="0" fontId="2" fillId="11" borderId="54" xfId="0" applyNumberFormat="1" applyFont="1" applyFill="1" applyBorder="1" applyAlignment="1">
      <alignment horizontal="center"/>
    </xf>
    <xf numFmtId="0" fontId="2" fillId="11" borderId="67" xfId="0" applyNumberFormat="1" applyFont="1" applyFill="1" applyBorder="1" applyAlignment="1">
      <alignment horizontal="center"/>
    </xf>
    <xf numFmtId="0" fontId="2" fillId="12" borderId="96" xfId="0" applyNumberFormat="1" applyFont="1" applyFill="1" applyBorder="1" applyAlignment="1">
      <alignment horizontal="center"/>
    </xf>
    <xf numFmtId="0" fontId="2" fillId="12" borderId="54" xfId="0" applyNumberFormat="1" applyFont="1" applyFill="1" applyBorder="1" applyAlignment="1">
      <alignment horizontal="center"/>
    </xf>
    <xf numFmtId="0" fontId="2" fillId="11" borderId="9" xfId="0" applyNumberFormat="1" applyFont="1" applyFill="1" applyBorder="1" applyAlignment="1">
      <alignment horizontal="center"/>
    </xf>
    <xf numFmtId="0" fontId="2" fillId="11" borderId="16" xfId="0" applyNumberFormat="1" applyFont="1" applyFill="1" applyBorder="1" applyAlignment="1">
      <alignment horizontal="center"/>
    </xf>
    <xf numFmtId="0" fontId="2" fillId="12" borderId="9" xfId="0" applyNumberFormat="1" applyFont="1" applyFill="1" applyBorder="1" applyAlignment="1">
      <alignment horizontal="center"/>
    </xf>
    <xf numFmtId="0" fontId="2" fillId="8" borderId="54" xfId="0" applyNumberFormat="1" applyFont="1" applyFill="1" applyBorder="1" applyAlignment="1">
      <alignment horizontal="center"/>
    </xf>
    <xf numFmtId="0" fontId="2" fillId="13" borderId="12" xfId="0" applyNumberFormat="1" applyFont="1" applyFill="1" applyBorder="1" applyAlignment="1">
      <alignment horizontal="left"/>
    </xf>
    <xf numFmtId="0" fontId="2" fillId="13" borderId="66" xfId="0" applyNumberFormat="1" applyFont="1" applyFill="1" applyBorder="1" applyAlignment="1">
      <alignment horizontal="left"/>
    </xf>
    <xf numFmtId="0" fontId="18" fillId="14" borderId="9" xfId="0" applyNumberFormat="1" applyFont="1" applyFill="1" applyBorder="1" applyAlignment="1">
      <alignment horizontal="center"/>
    </xf>
    <xf numFmtId="0" fontId="18" fillId="14" borderId="28" xfId="0" applyNumberFormat="1" applyFont="1" applyFill="1" applyBorder="1" applyAlignment="1">
      <alignment horizontal="center" vertical="center"/>
    </xf>
    <xf numFmtId="0" fontId="18" fillId="14" borderId="4" xfId="0" applyNumberFormat="1" applyFont="1" applyFill="1" applyBorder="1" applyAlignment="1">
      <alignment vertical="center"/>
    </xf>
    <xf numFmtId="0" fontId="18" fillId="14" borderId="28" xfId="0" applyNumberFormat="1" applyFont="1" applyFill="1" applyBorder="1" applyAlignment="1">
      <alignment horizontal="center"/>
    </xf>
    <xf numFmtId="0" fontId="18" fillId="14" borderId="16" xfId="0" applyNumberFormat="1" applyFont="1" applyFill="1" applyBorder="1" applyAlignment="1">
      <alignment horizontal="center"/>
    </xf>
    <xf numFmtId="0" fontId="2" fillId="15" borderId="10" xfId="0" applyNumberFormat="1" applyFont="1" applyFill="1" applyBorder="1" applyAlignment="1">
      <alignment horizontal="center"/>
    </xf>
    <xf numFmtId="0" fontId="2" fillId="13" borderId="8" xfId="0" applyNumberFormat="1" applyFont="1" applyFill="1" applyBorder="1" applyAlignment="1">
      <alignment horizontal="center"/>
    </xf>
    <xf numFmtId="0" fontId="13" fillId="5" borderId="25" xfId="0" applyFont="1" applyFill="1" applyBorder="1" applyAlignment="1">
      <alignment horizontal="right" vertical="center"/>
    </xf>
    <xf numFmtId="0" fontId="2" fillId="4" borderId="81" xfId="0" applyNumberFormat="1" applyFont="1" applyFill="1" applyBorder="1" applyAlignment="1">
      <alignment horizontal="center"/>
    </xf>
    <xf numFmtId="0" fontId="2" fillId="4" borderId="82" xfId="0" applyNumberFormat="1" applyFont="1" applyFill="1" applyBorder="1" applyAlignment="1">
      <alignment horizontal="center"/>
    </xf>
    <xf numFmtId="0" fontId="2" fillId="4" borderId="83" xfId="0" applyNumberFormat="1" applyFont="1" applyFill="1" applyBorder="1" applyAlignment="1">
      <alignment horizontal="center"/>
    </xf>
    <xf numFmtId="0" fontId="4" fillId="0" borderId="18" xfId="0" applyFont="1" applyFill="1" applyBorder="1" applyAlignment="1">
      <alignment horizontal="justify" wrapText="1"/>
    </xf>
    <xf numFmtId="0" fontId="11" fillId="0" borderId="0" xfId="0" applyFont="1" applyFill="1" applyBorder="1" applyAlignment="1">
      <alignment horizontal="center" vertical="center"/>
    </xf>
    <xf numFmtId="0" fontId="4" fillId="0" borderId="0" xfId="0" applyFont="1" applyFill="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left" wrapText="1"/>
    </xf>
    <xf numFmtId="49" fontId="2" fillId="0" borderId="0" xfId="0" applyNumberFormat="1" applyFont="1" applyBorder="1" applyAlignment="1">
      <alignment horizontal="left" wrapText="1"/>
    </xf>
    <xf numFmtId="0" fontId="1" fillId="3" borderId="0" xfId="0" applyFont="1" applyFill="1" applyBorder="1" applyAlignment="1">
      <alignment horizontal="left" wrapText="1"/>
    </xf>
    <xf numFmtId="2" fontId="2" fillId="0" borderId="0" xfId="0" applyNumberFormat="1" applyFont="1" applyBorder="1" applyAlignment="1">
      <alignment horizontal="center"/>
    </xf>
    <xf numFmtId="0" fontId="2" fillId="0" borderId="1" xfId="0" applyNumberFormat="1" applyFont="1" applyBorder="1" applyAlignment="1">
      <alignment horizontal="center"/>
    </xf>
    <xf numFmtId="0" fontId="2" fillId="0" borderId="3" xfId="0" applyNumberFormat="1" applyFont="1" applyBorder="1" applyAlignment="1">
      <alignment horizontal="center"/>
    </xf>
    <xf numFmtId="49" fontId="2" fillId="0" borderId="98" xfId="0" applyNumberFormat="1" applyFont="1" applyBorder="1" applyAlignment="1">
      <alignment horizontal="center"/>
    </xf>
    <xf numFmtId="0" fontId="2" fillId="4" borderId="54" xfId="0" applyNumberFormat="1" applyFont="1" applyFill="1" applyBorder="1" applyAlignment="1">
      <alignment horizontal="center"/>
    </xf>
    <xf numFmtId="0" fontId="2" fillId="4" borderId="67" xfId="0" applyNumberFormat="1" applyFont="1" applyFill="1" applyBorder="1" applyAlignment="1">
      <alignment horizontal="center"/>
    </xf>
    <xf numFmtId="0" fontId="2" fillId="4" borderId="87" xfId="0" applyNumberFormat="1" applyFont="1" applyFill="1" applyBorder="1" applyAlignment="1">
      <alignment horizontal="center"/>
    </xf>
    <xf numFmtId="0" fontId="2" fillId="4" borderId="96" xfId="0" applyNumberFormat="1" applyFont="1" applyFill="1" applyBorder="1" applyAlignment="1">
      <alignment horizontal="center"/>
    </xf>
    <xf numFmtId="0" fontId="2" fillId="11" borderId="47" xfId="0" applyNumberFormat="1" applyFont="1" applyFill="1" applyBorder="1" applyAlignment="1">
      <alignment horizontal="center"/>
    </xf>
    <xf numFmtId="0" fontId="15" fillId="2" borderId="26" xfId="0" applyFont="1" applyFill="1" applyBorder="1" applyAlignment="1">
      <alignment horizontal="center" vertical="center" wrapText="1"/>
    </xf>
    <xf numFmtId="0" fontId="15" fillId="2" borderId="27" xfId="0" applyFont="1" applyFill="1" applyBorder="1" applyAlignment="1">
      <alignment horizontal="center" vertical="center"/>
    </xf>
    <xf numFmtId="49" fontId="10" fillId="2" borderId="88" xfId="0" applyNumberFormat="1" applyFont="1" applyFill="1" applyBorder="1" applyAlignment="1">
      <alignment horizontal="center" vertical="center"/>
    </xf>
    <xf numFmtId="49" fontId="10" fillId="2" borderId="57" xfId="0" applyNumberFormat="1" applyFont="1" applyFill="1" applyBorder="1" applyAlignment="1">
      <alignment horizontal="center" vertical="center"/>
    </xf>
    <xf numFmtId="49" fontId="10" fillId="2" borderId="89" xfId="0" applyNumberFormat="1" applyFont="1" applyFill="1" applyBorder="1" applyAlignment="1">
      <alignment horizontal="center" vertical="center"/>
    </xf>
    <xf numFmtId="49" fontId="10" fillId="2" borderId="58" xfId="0" applyNumberFormat="1" applyFont="1" applyFill="1" applyBorder="1" applyAlignment="1">
      <alignment horizontal="center" vertical="center"/>
    </xf>
    <xf numFmtId="0" fontId="1" fillId="5" borderId="22" xfId="0" applyFont="1" applyFill="1" applyBorder="1" applyAlignment="1">
      <alignment horizontal="center" vertical="center"/>
    </xf>
    <xf numFmtId="0" fontId="1" fillId="5" borderId="23" xfId="0" applyFont="1" applyFill="1" applyBorder="1" applyAlignment="1">
      <alignment horizontal="center" vertical="center"/>
    </xf>
    <xf numFmtId="0" fontId="13" fillId="5" borderId="23" xfId="0" applyFont="1" applyFill="1" applyBorder="1" applyAlignment="1">
      <alignment horizontal="right" vertical="center"/>
    </xf>
    <xf numFmtId="0" fontId="13" fillId="5" borderId="25" xfId="0" applyFont="1" applyFill="1" applyBorder="1" applyAlignment="1">
      <alignment horizontal="right" vertical="center"/>
    </xf>
    <xf numFmtId="0" fontId="10" fillId="2" borderId="41" xfId="0" applyFont="1" applyFill="1" applyBorder="1" applyAlignment="1">
      <alignment horizontal="center" vertical="center"/>
    </xf>
    <xf numFmtId="0" fontId="10" fillId="2" borderId="32" xfId="0" applyFont="1" applyFill="1" applyBorder="1" applyAlignment="1">
      <alignment horizontal="center" vertical="center"/>
    </xf>
    <xf numFmtId="49" fontId="10" fillId="2" borderId="50" xfId="0" applyNumberFormat="1" applyFont="1" applyFill="1" applyBorder="1" applyAlignment="1">
      <alignment horizontal="center" vertical="center" textRotation="90"/>
    </xf>
    <xf numFmtId="49" fontId="10" fillId="2" borderId="51" xfId="0" applyNumberFormat="1" applyFont="1" applyFill="1" applyBorder="1" applyAlignment="1">
      <alignment horizontal="center" vertical="center" textRotation="90"/>
    </xf>
    <xf numFmtId="49" fontId="10" fillId="2" borderId="55" xfId="0" applyNumberFormat="1" applyFont="1" applyFill="1" applyBorder="1" applyAlignment="1">
      <alignment horizontal="center" vertical="center" textRotation="90"/>
    </xf>
    <xf numFmtId="0" fontId="0" fillId="0" borderId="56" xfId="0" applyBorder="1" applyAlignment="1">
      <alignment horizontal="center" vertical="center" textRotation="90"/>
    </xf>
    <xf numFmtId="0" fontId="10" fillId="2" borderId="94" xfId="0" applyFont="1" applyFill="1" applyBorder="1" applyAlignment="1">
      <alignment horizontal="center" vertical="center" wrapText="1"/>
    </xf>
    <xf numFmtId="0" fontId="10" fillId="2" borderId="95" xfId="0" applyFont="1" applyFill="1" applyBorder="1" applyAlignment="1">
      <alignment horizontal="center" vertical="center" wrapText="1"/>
    </xf>
    <xf numFmtId="0" fontId="2" fillId="0" borderId="29" xfId="0" applyFont="1" applyBorder="1" applyAlignment="1">
      <alignment horizontal="left" wrapText="1"/>
    </xf>
    <xf numFmtId="0" fontId="2" fillId="0" borderId="0" xfId="0" applyFont="1" applyBorder="1" applyAlignment="1">
      <alignment horizontal="left" wrapText="1"/>
    </xf>
    <xf numFmtId="49" fontId="10" fillId="2" borderId="75" xfId="0" applyNumberFormat="1" applyFont="1" applyFill="1" applyBorder="1" applyAlignment="1">
      <alignment horizontal="center" vertical="center" textRotation="90"/>
    </xf>
    <xf numFmtId="0" fontId="0" fillId="0" borderId="76" xfId="0" applyBorder="1" applyAlignment="1">
      <alignment horizontal="center" vertical="center" textRotation="90"/>
    </xf>
    <xf numFmtId="0" fontId="2" fillId="13" borderId="86" xfId="0" applyNumberFormat="1" applyFont="1" applyFill="1" applyBorder="1" applyAlignment="1">
      <alignment horizontal="center"/>
    </xf>
    <xf numFmtId="0" fontId="2" fillId="13" borderId="48" xfId="0" applyNumberFormat="1" applyFont="1" applyFill="1" applyBorder="1" applyAlignment="1">
      <alignment horizontal="center"/>
    </xf>
    <xf numFmtId="0" fontId="2" fillId="13" borderId="49" xfId="0" applyNumberFormat="1" applyFont="1" applyFill="1" applyBorder="1" applyAlignment="1">
      <alignment horizontal="center"/>
    </xf>
    <xf numFmtId="0" fontId="2" fillId="0" borderId="13" xfId="0" applyNumberFormat="1" applyFont="1" applyFill="1" applyBorder="1" applyAlignment="1">
      <alignment horizontal="center"/>
    </xf>
    <xf numFmtId="0" fontId="2" fillId="0" borderId="83" xfId="0" applyNumberFormat="1" applyFont="1" applyFill="1" applyBorder="1" applyAlignment="1">
      <alignment horizontal="center"/>
    </xf>
    <xf numFmtId="0" fontId="25" fillId="0" borderId="13" xfId="0" applyNumberFormat="1" applyFont="1" applyFill="1" applyBorder="1" applyAlignment="1">
      <alignment horizontal="center"/>
    </xf>
    <xf numFmtId="0" fontId="25" fillId="0" borderId="83" xfId="0" applyNumberFormat="1" applyFont="1" applyFill="1" applyBorder="1" applyAlignment="1">
      <alignment horizontal="center"/>
    </xf>
    <xf numFmtId="0" fontId="10" fillId="2" borderId="50" xfId="0" applyFont="1" applyFill="1" applyBorder="1" applyAlignment="1">
      <alignment horizontal="center" vertical="center" wrapText="1"/>
    </xf>
    <xf numFmtId="0" fontId="10" fillId="2" borderId="51" xfId="0" applyFont="1" applyFill="1" applyBorder="1" applyAlignment="1">
      <alignment horizontal="center" vertical="center" wrapText="1"/>
    </xf>
    <xf numFmtId="0" fontId="2" fillId="11" borderId="81" xfId="0" applyNumberFormat="1" applyFont="1" applyFill="1" applyBorder="1" applyAlignment="1">
      <alignment horizontal="center"/>
    </xf>
    <xf numFmtId="0" fontId="2" fillId="11" borderId="82" xfId="0" applyNumberFormat="1" applyFont="1" applyFill="1" applyBorder="1" applyAlignment="1">
      <alignment horizontal="center"/>
    </xf>
    <xf numFmtId="0" fontId="2" fillId="11" borderId="67" xfId="0" applyNumberFormat="1" applyFont="1" applyFill="1" applyBorder="1" applyAlignment="1">
      <alignment horizontal="center"/>
    </xf>
    <xf numFmtId="49" fontId="10" fillId="2" borderId="50" xfId="0" applyNumberFormat="1" applyFont="1" applyFill="1" applyBorder="1" applyAlignment="1">
      <alignment horizontal="center" vertical="center" wrapText="1"/>
    </xf>
    <xf numFmtId="49" fontId="10" fillId="2" borderId="51" xfId="0" applyNumberFormat="1"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45" xfId="0" applyFont="1" applyFill="1" applyBorder="1" applyAlignment="1">
      <alignment horizontal="center" vertical="center"/>
    </xf>
    <xf numFmtId="49" fontId="10" fillId="2" borderId="41" xfId="0" applyNumberFormat="1" applyFont="1" applyFill="1" applyBorder="1" applyAlignment="1">
      <alignment horizontal="center" vertical="center" wrapText="1"/>
    </xf>
    <xf numFmtId="49" fontId="10" fillId="2" borderId="32" xfId="0" applyNumberFormat="1" applyFont="1" applyFill="1" applyBorder="1" applyAlignment="1">
      <alignment horizontal="center" vertical="center"/>
    </xf>
    <xf numFmtId="0" fontId="10" fillId="2" borderId="57" xfId="0" applyFont="1" applyFill="1" applyBorder="1" applyAlignment="1">
      <alignment horizontal="center" vertical="center" wrapText="1"/>
    </xf>
    <xf numFmtId="0" fontId="10" fillId="2" borderId="58"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0" fillId="2" borderId="32" xfId="0" applyFont="1" applyFill="1" applyBorder="1" applyAlignment="1">
      <alignment horizontal="center" vertical="center" wrapText="1"/>
    </xf>
    <xf numFmtId="49" fontId="10" fillId="2" borderId="41" xfId="0" applyNumberFormat="1" applyFont="1" applyFill="1" applyBorder="1" applyAlignment="1">
      <alignment horizontal="center"/>
    </xf>
    <xf numFmtId="0" fontId="10" fillId="2" borderId="69" xfId="0" applyFont="1" applyFill="1" applyBorder="1" applyAlignment="1">
      <alignment horizontal="center" vertical="center" wrapText="1"/>
    </xf>
    <xf numFmtId="0" fontId="10" fillId="2" borderId="71" xfId="0" applyFont="1" applyFill="1" applyBorder="1" applyAlignment="1">
      <alignment horizontal="center" vertical="center"/>
    </xf>
    <xf numFmtId="0" fontId="16" fillId="2" borderId="30" xfId="0" applyFont="1" applyFill="1" applyBorder="1" applyAlignment="1">
      <alignment horizontal="center" vertical="center"/>
    </xf>
    <xf numFmtId="0" fontId="16" fillId="2" borderId="31" xfId="0" applyFont="1" applyFill="1" applyBorder="1" applyAlignment="1">
      <alignment horizontal="center" vertical="center"/>
    </xf>
    <xf numFmtId="0" fontId="6" fillId="0" borderId="34" xfId="0" applyFont="1" applyBorder="1" applyAlignment="1">
      <alignment horizontal="center" vertical="center" textRotation="90"/>
    </xf>
    <xf numFmtId="0" fontId="6" fillId="0" borderId="0" xfId="0" applyFont="1" applyBorder="1" applyAlignment="1">
      <alignment horizontal="center" vertical="center" textRotation="90"/>
    </xf>
    <xf numFmtId="0" fontId="6" fillId="0" borderId="39" xfId="0" applyFont="1" applyBorder="1" applyAlignment="1">
      <alignment horizontal="center" vertical="center" textRotation="90"/>
    </xf>
    <xf numFmtId="0" fontId="10" fillId="2" borderId="42" xfId="0" applyFont="1" applyFill="1" applyBorder="1" applyAlignment="1">
      <alignment horizontal="center" vertical="center"/>
    </xf>
    <xf numFmtId="0" fontId="10" fillId="2" borderId="43" xfId="0" applyFont="1" applyFill="1" applyBorder="1" applyAlignment="1">
      <alignment horizontal="center" vertical="center"/>
    </xf>
    <xf numFmtId="0" fontId="16" fillId="2" borderId="7"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27" xfId="0" applyFont="1" applyFill="1" applyBorder="1" applyAlignment="1">
      <alignment horizontal="center" vertical="center"/>
    </xf>
    <xf numFmtId="0" fontId="2" fillId="0" borderId="91" xfId="0" applyNumberFormat="1" applyFont="1" applyFill="1" applyBorder="1" applyAlignment="1">
      <alignment horizontal="center" vertical="center" wrapText="1"/>
    </xf>
    <xf numFmtId="0" fontId="2" fillId="0" borderId="91" xfId="0" applyNumberFormat="1" applyFont="1" applyFill="1" applyBorder="1" applyAlignment="1">
      <alignment horizontal="center" vertical="center"/>
    </xf>
    <xf numFmtId="0" fontId="2" fillId="0" borderId="92" xfId="0" applyNumberFormat="1" applyFont="1" applyFill="1" applyBorder="1" applyAlignment="1">
      <alignment horizontal="center" vertical="center" wrapText="1"/>
    </xf>
    <xf numFmtId="0" fontId="0" fillId="0" borderId="93" xfId="0" applyFill="1" applyBorder="1"/>
    <xf numFmtId="0" fontId="2" fillId="0" borderId="90" xfId="0" applyNumberFormat="1" applyFont="1" applyFill="1" applyBorder="1" applyAlignment="1">
      <alignment horizontal="center" vertical="center" wrapText="1"/>
    </xf>
    <xf numFmtId="0" fontId="2" fillId="0" borderId="13" xfId="0" applyFont="1" applyBorder="1" applyAlignment="1">
      <alignment horizontal="left" vertical="center"/>
    </xf>
    <xf numFmtId="0" fontId="2" fillId="0" borderId="82" xfId="0" applyFont="1" applyBorder="1" applyAlignment="1">
      <alignment horizontal="left" vertical="center"/>
    </xf>
    <xf numFmtId="0" fontId="2" fillId="0" borderId="67" xfId="0" applyFont="1" applyBorder="1" applyAlignment="1">
      <alignment horizontal="left" vertical="center"/>
    </xf>
    <xf numFmtId="0" fontId="2" fillId="0" borderId="12"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1" fillId="0" borderId="22"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5" xfId="0" applyFont="1" applyFill="1" applyBorder="1" applyAlignment="1">
      <alignment horizontal="center" vertical="center"/>
    </xf>
    <xf numFmtId="0" fontId="10" fillId="2" borderId="46" xfId="0" applyFont="1" applyFill="1" applyBorder="1" applyAlignment="1">
      <alignment horizontal="center"/>
    </xf>
    <xf numFmtId="0" fontId="10" fillId="2" borderId="48" xfId="0" applyFont="1" applyFill="1" applyBorder="1" applyAlignment="1">
      <alignment horizontal="center"/>
    </xf>
    <xf numFmtId="0" fontId="10" fillId="2" borderId="47" xfId="0" applyFont="1" applyFill="1" applyBorder="1" applyAlignment="1">
      <alignment horizontal="center"/>
    </xf>
    <xf numFmtId="0" fontId="2" fillId="0" borderId="12" xfId="0" applyNumberFormat="1" applyFont="1" applyBorder="1" applyAlignment="1">
      <alignment horizontal="center"/>
    </xf>
    <xf numFmtId="0" fontId="0" fillId="0" borderId="20" xfId="0" applyBorder="1"/>
    <xf numFmtId="0" fontId="0" fillId="0" borderId="54" xfId="0" applyBorder="1"/>
    <xf numFmtId="0" fontId="2" fillId="0" borderId="22" xfId="0" applyNumberFormat="1" applyFont="1" applyBorder="1" applyAlignment="1">
      <alignment horizontal="center"/>
    </xf>
    <xf numFmtId="0" fontId="0" fillId="0" borderId="23" xfId="0" applyBorder="1"/>
    <xf numFmtId="0" fontId="0" fillId="0" borderId="25" xfId="0" applyBorder="1"/>
    <xf numFmtId="0" fontId="2" fillId="0" borderId="13" xfId="0" applyNumberFormat="1" applyFont="1" applyBorder="1" applyAlignment="1">
      <alignment horizontal="center"/>
    </xf>
    <xf numFmtId="0" fontId="0" fillId="0" borderId="82" xfId="0" applyBorder="1"/>
    <xf numFmtId="0" fontId="0" fillId="0" borderId="67" xfId="0" applyBorder="1"/>
    <xf numFmtId="0" fontId="2" fillId="0" borderId="54"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5" xfId="0" applyFont="1" applyBorder="1" applyAlignment="1">
      <alignment horizontal="left" vertical="center"/>
    </xf>
    <xf numFmtId="0" fontId="2" fillId="0" borderId="13" xfId="0" applyFont="1" applyBorder="1" applyAlignment="1">
      <alignment horizontal="center" vertical="center"/>
    </xf>
    <xf numFmtId="0" fontId="2" fillId="0" borderId="82" xfId="0" applyFont="1" applyBorder="1" applyAlignment="1">
      <alignment horizontal="center" vertical="center"/>
    </xf>
    <xf numFmtId="0" fontId="2" fillId="0" borderId="67" xfId="0" applyFont="1" applyBorder="1" applyAlignment="1">
      <alignment horizontal="center" vertical="center"/>
    </xf>
    <xf numFmtId="0" fontId="10" fillId="2" borderId="86" xfId="0" applyFont="1" applyFill="1" applyBorder="1" applyAlignment="1">
      <alignment horizontal="center" vertical="center"/>
    </xf>
    <xf numFmtId="0" fontId="10" fillId="2" borderId="48" xfId="0" applyFont="1" applyFill="1" applyBorder="1" applyAlignment="1">
      <alignment horizontal="center" vertical="center"/>
    </xf>
    <xf numFmtId="0" fontId="10" fillId="2" borderId="49" xfId="0" applyFont="1" applyFill="1" applyBorder="1" applyAlignment="1">
      <alignment horizontal="center" vertical="center"/>
    </xf>
    <xf numFmtId="0" fontId="2" fillId="0" borderId="12" xfId="0" applyFont="1" applyBorder="1" applyAlignment="1">
      <alignment horizontal="center" vertical="center"/>
    </xf>
    <xf numFmtId="0" fontId="2" fillId="0" borderId="20" xfId="0" applyFont="1" applyBorder="1" applyAlignment="1">
      <alignment horizontal="center" vertical="center"/>
    </xf>
    <xf numFmtId="0" fontId="2" fillId="0" borderId="54" xfId="0" applyFont="1" applyBorder="1" applyAlignment="1">
      <alignment horizontal="center" vertical="center"/>
    </xf>
    <xf numFmtId="0" fontId="10" fillId="2" borderId="41" xfId="0" applyNumberFormat="1" applyFont="1" applyFill="1" applyBorder="1" applyAlignment="1">
      <alignment horizontal="center"/>
    </xf>
    <xf numFmtId="0" fontId="10" fillId="2" borderId="41" xfId="0" applyNumberFormat="1" applyFont="1" applyFill="1" applyBorder="1" applyAlignment="1">
      <alignment horizontal="center" wrapText="1"/>
    </xf>
    <xf numFmtId="0" fontId="10" fillId="2" borderId="32" xfId="0" applyNumberFormat="1" applyFont="1" applyFill="1" applyBorder="1" applyAlignment="1">
      <alignment horizontal="center"/>
    </xf>
    <xf numFmtId="0" fontId="10" fillId="2" borderId="44" xfId="0" applyNumberFormat="1" applyFont="1" applyFill="1" applyBorder="1" applyAlignment="1">
      <alignment horizontal="center" vertical="center" wrapText="1"/>
    </xf>
    <xf numFmtId="0" fontId="10" fillId="2" borderId="45" xfId="0" applyNumberFormat="1" applyFont="1" applyFill="1" applyBorder="1" applyAlignment="1">
      <alignment horizontal="center" vertical="center"/>
    </xf>
    <xf numFmtId="0" fontId="10" fillId="2" borderId="75" xfId="0" applyNumberFormat="1" applyFont="1" applyFill="1" applyBorder="1" applyAlignment="1">
      <alignment horizontal="center" vertical="center" textRotation="90"/>
    </xf>
    <xf numFmtId="0" fontId="0" fillId="0" borderId="76" xfId="0" applyNumberFormat="1" applyBorder="1" applyAlignment="1">
      <alignment horizontal="center" vertical="center" textRotation="90"/>
    </xf>
    <xf numFmtId="0" fontId="10" fillId="2" borderId="41" xfId="0" applyNumberFormat="1" applyFont="1" applyFill="1" applyBorder="1" applyAlignment="1">
      <alignment horizontal="center" vertical="center" wrapText="1"/>
    </xf>
    <xf numFmtId="0" fontId="10" fillId="2" borderId="32" xfId="0" applyNumberFormat="1" applyFont="1" applyFill="1" applyBorder="1" applyAlignment="1">
      <alignment horizontal="center" vertical="center"/>
    </xf>
    <xf numFmtId="0" fontId="10" fillId="2" borderId="41"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textRotation="90"/>
    </xf>
    <xf numFmtId="0" fontId="10" fillId="2" borderId="51" xfId="0" applyNumberFormat="1" applyFont="1" applyFill="1" applyBorder="1" applyAlignment="1">
      <alignment horizontal="center" vertical="center" textRotation="90"/>
    </xf>
    <xf numFmtId="0" fontId="10" fillId="2" borderId="73"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wrapText="1"/>
    </xf>
    <xf numFmtId="0" fontId="10" fillId="2" borderId="74" xfId="0" applyNumberFormat="1" applyFont="1" applyFill="1" applyBorder="1" applyAlignment="1">
      <alignment horizontal="center" vertical="center" wrapText="1"/>
    </xf>
    <xf numFmtId="0" fontId="10" fillId="2" borderId="70" xfId="0" applyNumberFormat="1" applyFont="1" applyFill="1" applyBorder="1" applyAlignment="1">
      <alignment horizontal="center" vertical="center" wrapText="1"/>
    </xf>
    <xf numFmtId="0" fontId="10" fillId="2" borderId="77" xfId="0" applyNumberFormat="1" applyFont="1" applyFill="1" applyBorder="1" applyAlignment="1">
      <alignment horizontal="center" vertical="center"/>
    </xf>
    <xf numFmtId="0" fontId="10" fillId="2" borderId="78" xfId="0" applyNumberFormat="1" applyFont="1" applyFill="1" applyBorder="1" applyAlignment="1">
      <alignment horizontal="center" vertical="center"/>
    </xf>
    <xf numFmtId="0" fontId="10" fillId="2" borderId="79" xfId="0" applyNumberFormat="1" applyFont="1" applyFill="1" applyBorder="1" applyAlignment="1">
      <alignment horizontal="center" vertical="center" wrapText="1"/>
    </xf>
    <xf numFmtId="0" fontId="10" fillId="2" borderId="80" xfId="0" applyNumberFormat="1" applyFont="1" applyFill="1" applyBorder="1" applyAlignment="1">
      <alignment horizontal="center" vertical="center"/>
    </xf>
    <xf numFmtId="0" fontId="10" fillId="2" borderId="84" xfId="0" applyNumberFormat="1" applyFont="1" applyFill="1" applyBorder="1" applyAlignment="1">
      <alignment horizontal="center" vertical="center" wrapText="1"/>
    </xf>
    <xf numFmtId="0" fontId="10" fillId="2" borderId="85" xfId="0" applyNumberFormat="1" applyFont="1" applyFill="1" applyBorder="1" applyAlignment="1">
      <alignment horizontal="center" vertical="center" wrapText="1"/>
    </xf>
    <xf numFmtId="0" fontId="10" fillId="2" borderId="57" xfId="0" applyNumberFormat="1" applyFont="1" applyFill="1" applyBorder="1" applyAlignment="1">
      <alignment horizontal="center" vertical="center" wrapText="1"/>
    </xf>
    <xf numFmtId="0" fontId="10" fillId="2" borderId="58" xfId="0" applyNumberFormat="1" applyFont="1" applyFill="1" applyBorder="1" applyAlignment="1">
      <alignment horizontal="center" vertical="center" wrapText="1"/>
    </xf>
    <xf numFmtId="0" fontId="2" fillId="4" borderId="31" xfId="0" applyNumberFormat="1" applyFont="1" applyFill="1" applyBorder="1" applyAlignment="1">
      <alignment horizontal="center"/>
    </xf>
    <xf numFmtId="0" fontId="2" fillId="4" borderId="23" xfId="0" applyNumberFormat="1" applyFont="1" applyFill="1" applyBorder="1" applyAlignment="1">
      <alignment horizontal="center"/>
    </xf>
    <xf numFmtId="0" fontId="2" fillId="4" borderId="24" xfId="0" applyNumberFormat="1" applyFont="1" applyFill="1" applyBorder="1" applyAlignment="1">
      <alignment horizontal="center"/>
    </xf>
    <xf numFmtId="0" fontId="2" fillId="4" borderId="81" xfId="0" applyNumberFormat="1" applyFont="1" applyFill="1" applyBorder="1" applyAlignment="1">
      <alignment horizontal="center"/>
    </xf>
    <xf numFmtId="0" fontId="2" fillId="4" borderId="82" xfId="0" applyNumberFormat="1" applyFont="1" applyFill="1" applyBorder="1" applyAlignment="1">
      <alignment horizontal="center"/>
    </xf>
    <xf numFmtId="0" fontId="2" fillId="4" borderId="83" xfId="0" applyNumberFormat="1" applyFont="1" applyFill="1" applyBorder="1" applyAlignment="1">
      <alignment horizontal="center"/>
    </xf>
    <xf numFmtId="0" fontId="2" fillId="4" borderId="27" xfId="0" applyNumberFormat="1" applyFont="1" applyFill="1" applyBorder="1" applyAlignment="1">
      <alignment horizontal="center"/>
    </xf>
    <xf numFmtId="0" fontId="2" fillId="4" borderId="11" xfId="0" applyNumberFormat="1" applyFont="1" applyFill="1" applyBorder="1" applyAlignment="1">
      <alignment horizontal="center"/>
    </xf>
    <xf numFmtId="0" fontId="2" fillId="4" borderId="61" xfId="0" applyNumberFormat="1" applyFont="1" applyFill="1" applyBorder="1" applyAlignment="1">
      <alignment horizontal="center"/>
    </xf>
    <xf numFmtId="0" fontId="16" fillId="2" borderId="26" xfId="0" applyFont="1" applyFill="1" applyBorder="1" applyAlignment="1">
      <alignment horizontal="center" vertical="center" textRotation="90"/>
    </xf>
    <xf numFmtId="0" fontId="16" fillId="2" borderId="29" xfId="0" applyFont="1" applyFill="1" applyBorder="1" applyAlignment="1">
      <alignment horizontal="center" vertical="center" textRotation="90"/>
    </xf>
    <xf numFmtId="0" fontId="22" fillId="0" borderId="34" xfId="0" applyFont="1" applyBorder="1" applyAlignment="1">
      <alignment horizontal="center" vertical="center" textRotation="90"/>
    </xf>
    <xf numFmtId="0" fontId="22" fillId="0" borderId="0" xfId="0" applyFont="1" applyBorder="1" applyAlignment="1">
      <alignment horizontal="center" vertical="center" textRotation="90"/>
    </xf>
    <xf numFmtId="0" fontId="22" fillId="0" borderId="39" xfId="0" applyFont="1" applyBorder="1" applyAlignment="1">
      <alignment horizontal="center" vertical="center" textRotation="90"/>
    </xf>
    <xf numFmtId="0" fontId="23" fillId="0" borderId="34" xfId="0" applyFont="1" applyBorder="1" applyAlignment="1">
      <alignment horizontal="center" vertical="center" textRotation="90"/>
    </xf>
    <xf numFmtId="0" fontId="23" fillId="0" borderId="0" xfId="0" applyFont="1" applyBorder="1" applyAlignment="1">
      <alignment horizontal="center" vertical="center" textRotation="90"/>
    </xf>
    <xf numFmtId="0" fontId="23" fillId="0" borderId="39" xfId="0" applyFont="1" applyBorder="1" applyAlignment="1">
      <alignment horizontal="center" vertical="center" textRotation="90"/>
    </xf>
    <xf numFmtId="0" fontId="16" fillId="2" borderId="27" xfId="0" applyFont="1" applyFill="1" applyBorder="1" applyAlignment="1">
      <alignment horizontal="center" vertical="center" textRotation="90"/>
    </xf>
  </cellXfs>
  <cellStyles count="2">
    <cellStyle name="Normal" xfId="0" builtinId="0"/>
    <cellStyle name="Normal 2" xfId="1"/>
  </cellStyles>
  <dxfs count="19">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patternType="darkUp">
          <fgColor theme="1" tint="0.499984740745262"/>
          <bgColor rgb="FFFF0000"/>
        </patternFill>
      </fill>
    </dxf>
    <dxf>
      <font>
        <color theme="0"/>
      </font>
      <fill>
        <patternFill>
          <bgColor rgb="FFFF0000"/>
        </patternFill>
      </fill>
    </dxf>
    <dxf>
      <font>
        <strike/>
      </font>
    </dxf>
    <dxf>
      <font>
        <strike/>
      </font>
    </dxf>
    <dxf>
      <font>
        <color rgb="FFFF0000"/>
      </font>
    </dxf>
    <dxf>
      <font>
        <color theme="0"/>
      </font>
      <fill>
        <patternFill patternType="darkUp">
          <fgColor theme="1" tint="0.499984740745262"/>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48</xdr:row>
      <xdr:rowOff>0</xdr:rowOff>
    </xdr:from>
    <xdr:to>
      <xdr:col>30</xdr:col>
      <xdr:colOff>104775</xdr:colOff>
      <xdr:row>58</xdr:row>
      <xdr:rowOff>76200</xdr:rowOff>
    </xdr:to>
    <xdr:pic>
      <xdr:nvPicPr>
        <xdr:cNvPr id="3077"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609600" y="7038975"/>
          <a:ext cx="17002125" cy="1695450"/>
        </a:xfrm>
        <a:prstGeom prst="rect">
          <a:avLst/>
        </a:prstGeom>
        <a:noFill/>
        <a:ln w="1">
          <a:noFill/>
          <a:miter lim="800000"/>
          <a:headEnd/>
          <a:tailEnd type="none" w="med" len="med"/>
        </a:ln>
        <a:effectLst/>
      </xdr:spPr>
    </xdr:pic>
    <xdr:clientData/>
  </xdr:twoCellAnchor>
  <xdr:twoCellAnchor editAs="oneCell">
    <xdr:from>
      <xdr:col>1</xdr:col>
      <xdr:colOff>1</xdr:colOff>
      <xdr:row>69</xdr:row>
      <xdr:rowOff>0</xdr:rowOff>
    </xdr:from>
    <xdr:to>
      <xdr:col>15</xdr:col>
      <xdr:colOff>495301</xdr:colOff>
      <xdr:row>74</xdr:row>
      <xdr:rowOff>78070</xdr:rowOff>
    </xdr:to>
    <xdr:pic>
      <xdr:nvPicPr>
        <xdr:cNvPr id="4099"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609601" y="9629775"/>
          <a:ext cx="8248650" cy="88769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C20"/>
  <sheetViews>
    <sheetView tabSelected="1" topLeftCell="A13" workbookViewId="0">
      <selection activeCell="C13" sqref="C13"/>
    </sheetView>
  </sheetViews>
  <sheetFormatPr defaultRowHeight="13.2"/>
  <cols>
    <col min="2" max="2" width="15" style="249" customWidth="1"/>
    <col min="3" max="3" width="83.44140625" customWidth="1"/>
  </cols>
  <sheetData>
    <row r="1" spans="1:3" ht="13.8">
      <c r="A1" s="83"/>
      <c r="B1" s="245" t="s">
        <v>122</v>
      </c>
    </row>
    <row r="2" spans="1:3" ht="13.8">
      <c r="A2" s="83"/>
      <c r="B2" s="246" t="s">
        <v>101</v>
      </c>
      <c r="C2" s="84"/>
    </row>
    <row r="3" spans="1:3">
      <c r="B3" s="247"/>
      <c r="C3" s="85"/>
    </row>
    <row r="4" spans="1:3" ht="13.8">
      <c r="A4" s="86" t="s">
        <v>102</v>
      </c>
      <c r="B4" s="248" t="s">
        <v>103</v>
      </c>
      <c r="C4" s="87" t="s">
        <v>104</v>
      </c>
    </row>
    <row r="5" spans="1:3" ht="18.75" customHeight="1">
      <c r="A5" s="88" t="s">
        <v>118</v>
      </c>
      <c r="B5" s="89">
        <v>41912</v>
      </c>
      <c r="C5" s="90" t="s">
        <v>121</v>
      </c>
    </row>
    <row r="6" spans="1:3">
      <c r="A6" s="88" t="s">
        <v>119</v>
      </c>
      <c r="B6" s="89">
        <v>41934</v>
      </c>
      <c r="C6" s="90" t="s">
        <v>121</v>
      </c>
    </row>
    <row r="7" spans="1:3">
      <c r="A7" s="88" t="s">
        <v>120</v>
      </c>
      <c r="B7" s="89">
        <v>41943</v>
      </c>
      <c r="C7" s="90" t="s">
        <v>197</v>
      </c>
    </row>
    <row r="8" spans="1:3">
      <c r="A8" s="88" t="s">
        <v>235</v>
      </c>
      <c r="B8" s="89">
        <v>42220</v>
      </c>
      <c r="C8" s="90" t="s">
        <v>312</v>
      </c>
    </row>
    <row r="9" spans="1:3">
      <c r="A9" s="88" t="s">
        <v>313</v>
      </c>
      <c r="B9" s="89">
        <v>42334</v>
      </c>
      <c r="C9" s="90" t="s">
        <v>319</v>
      </c>
    </row>
    <row r="10" spans="1:3" ht="12.75" customHeight="1">
      <c r="A10" s="88" t="s">
        <v>318</v>
      </c>
      <c r="B10" s="89">
        <v>42485</v>
      </c>
      <c r="C10" s="90" t="s">
        <v>321</v>
      </c>
    </row>
    <row r="11" spans="1:3">
      <c r="A11" s="88" t="s">
        <v>323</v>
      </c>
      <c r="B11" s="345">
        <v>42521</v>
      </c>
      <c r="C11" s="265" t="s">
        <v>326</v>
      </c>
    </row>
    <row r="12" spans="1:3">
      <c r="A12" s="268">
        <v>1.1599999999999999</v>
      </c>
      <c r="B12" s="345">
        <v>42566</v>
      </c>
      <c r="C12" s="374" t="s">
        <v>329</v>
      </c>
    </row>
    <row r="13" spans="1:3">
      <c r="A13" s="268">
        <v>1.17</v>
      </c>
      <c r="B13" s="345">
        <v>42594</v>
      </c>
      <c r="C13" s="374" t="s">
        <v>352</v>
      </c>
    </row>
    <row r="14" spans="1:3">
      <c r="A14" s="268">
        <v>1.18</v>
      </c>
      <c r="B14" s="345">
        <v>43049</v>
      </c>
      <c r="C14" s="374" t="s">
        <v>353</v>
      </c>
    </row>
    <row r="16" spans="1:3">
      <c r="B16" s="257" t="s">
        <v>322</v>
      </c>
      <c r="C16" s="255" t="s">
        <v>175</v>
      </c>
    </row>
    <row r="17" spans="2:3">
      <c r="B17" s="257" t="s">
        <v>180</v>
      </c>
      <c r="C17" s="255" t="s">
        <v>177</v>
      </c>
    </row>
    <row r="18" spans="2:3">
      <c r="B18" s="256"/>
      <c r="C18" s="255" t="s">
        <v>179</v>
      </c>
    </row>
    <row r="19" spans="2:3">
      <c r="C19" s="255" t="s">
        <v>307</v>
      </c>
    </row>
    <row r="20" spans="2:3">
      <c r="C20" s="25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2:L101"/>
  <sheetViews>
    <sheetView workbookViewId="0">
      <selection activeCell="C20" sqref="C20"/>
    </sheetView>
  </sheetViews>
  <sheetFormatPr defaultRowHeight="13.2"/>
  <cols>
    <col min="2" max="2" width="3.5546875" customWidth="1"/>
    <col min="3" max="3" width="3" customWidth="1"/>
  </cols>
  <sheetData>
    <row r="2" spans="1:3">
      <c r="B2" s="222"/>
    </row>
    <row r="3" spans="1:3">
      <c r="A3">
        <v>1</v>
      </c>
      <c r="B3" s="237" t="s">
        <v>281</v>
      </c>
    </row>
    <row r="4" spans="1:3">
      <c r="B4" s="222" t="s">
        <v>135</v>
      </c>
      <c r="C4" s="222" t="s">
        <v>282</v>
      </c>
    </row>
    <row r="5" spans="1:3">
      <c r="B5" s="222" t="s">
        <v>263</v>
      </c>
      <c r="C5" s="222" t="s">
        <v>310</v>
      </c>
    </row>
    <row r="6" spans="1:3">
      <c r="B6" s="222" t="s">
        <v>137</v>
      </c>
      <c r="C6" s="222" t="s">
        <v>311</v>
      </c>
    </row>
    <row r="7" spans="1:3">
      <c r="B7" s="222"/>
    </row>
    <row r="8" spans="1:3">
      <c r="A8">
        <v>1</v>
      </c>
      <c r="B8" s="237" t="s">
        <v>187</v>
      </c>
    </row>
    <row r="9" spans="1:3">
      <c r="B9" s="222" t="s">
        <v>135</v>
      </c>
      <c r="C9" s="222" t="s">
        <v>131</v>
      </c>
    </row>
    <row r="10" spans="1:3">
      <c r="B10" s="222" t="s">
        <v>136</v>
      </c>
      <c r="C10" s="222" t="s">
        <v>132</v>
      </c>
    </row>
    <row r="11" spans="1:3">
      <c r="B11" s="222" t="s">
        <v>137</v>
      </c>
      <c r="C11" s="222" t="s">
        <v>133</v>
      </c>
    </row>
    <row r="12" spans="1:3">
      <c r="B12" s="222" t="s">
        <v>138</v>
      </c>
      <c r="C12" s="222" t="s">
        <v>134</v>
      </c>
    </row>
    <row r="13" spans="1:3">
      <c r="B13" s="222" t="s">
        <v>139</v>
      </c>
      <c r="C13" s="222" t="s">
        <v>140</v>
      </c>
    </row>
    <row r="15" spans="1:3">
      <c r="A15">
        <v>2</v>
      </c>
      <c r="B15" s="237" t="s">
        <v>171</v>
      </c>
    </row>
    <row r="16" spans="1:3">
      <c r="B16" s="222" t="s">
        <v>135</v>
      </c>
      <c r="C16" s="222" t="s">
        <v>141</v>
      </c>
    </row>
    <row r="17" spans="1:12">
      <c r="B17" s="222"/>
      <c r="C17" s="222"/>
      <c r="D17" s="222" t="s">
        <v>163</v>
      </c>
    </row>
    <row r="18" spans="1:12">
      <c r="B18" s="222"/>
      <c r="C18" s="222"/>
      <c r="D18" s="222" t="s">
        <v>142</v>
      </c>
    </row>
    <row r="19" spans="1:12">
      <c r="B19" s="222" t="s">
        <v>136</v>
      </c>
      <c r="C19" s="222" t="s">
        <v>143</v>
      </c>
    </row>
    <row r="20" spans="1:12">
      <c r="B20" s="222" t="s">
        <v>137</v>
      </c>
      <c r="C20" s="222" t="s">
        <v>144</v>
      </c>
    </row>
    <row r="21" spans="1:12">
      <c r="B21" s="222" t="s">
        <v>138</v>
      </c>
      <c r="C21" s="222" t="s">
        <v>145</v>
      </c>
    </row>
    <row r="22" spans="1:12">
      <c r="B22" s="222" t="s">
        <v>139</v>
      </c>
      <c r="C22" s="222" t="s">
        <v>328</v>
      </c>
    </row>
    <row r="24" spans="1:12">
      <c r="A24">
        <v>3</v>
      </c>
      <c r="B24" s="237" t="s">
        <v>146</v>
      </c>
      <c r="K24" s="242"/>
      <c r="L24" s="242"/>
    </row>
    <row r="25" spans="1:12">
      <c r="B25" s="222" t="s">
        <v>135</v>
      </c>
      <c r="C25" s="222" t="s">
        <v>325</v>
      </c>
      <c r="K25" s="243"/>
      <c r="L25" s="244"/>
    </row>
    <row r="26" spans="1:12">
      <c r="B26" s="222" t="s">
        <v>136</v>
      </c>
      <c r="C26" s="222" t="s">
        <v>324</v>
      </c>
      <c r="K26" s="240"/>
      <c r="L26" s="240"/>
    </row>
    <row r="27" spans="1:12">
      <c r="B27" s="222" t="s">
        <v>137</v>
      </c>
      <c r="C27" s="222" t="s">
        <v>148</v>
      </c>
      <c r="K27" s="241"/>
      <c r="L27" s="241"/>
    </row>
    <row r="28" spans="1:12">
      <c r="B28" s="222" t="s">
        <v>138</v>
      </c>
      <c r="C28" s="222" t="s">
        <v>189</v>
      </c>
      <c r="K28" s="238"/>
      <c r="L28" s="239"/>
    </row>
    <row r="29" spans="1:12">
      <c r="B29" s="222" t="s">
        <v>139</v>
      </c>
      <c r="C29" s="222" t="s">
        <v>188</v>
      </c>
    </row>
    <row r="30" spans="1:12">
      <c r="B30" s="222" t="s">
        <v>147</v>
      </c>
      <c r="C30" s="222" t="s">
        <v>149</v>
      </c>
    </row>
    <row r="31" spans="1:12">
      <c r="C31" s="237"/>
    </row>
    <row r="32" spans="1:12">
      <c r="A32">
        <v>4</v>
      </c>
      <c r="B32" s="237" t="s">
        <v>150</v>
      </c>
      <c r="C32" s="237"/>
    </row>
    <row r="33" spans="2:3">
      <c r="B33" s="222" t="s">
        <v>135</v>
      </c>
      <c r="C33" s="222" t="s">
        <v>151</v>
      </c>
    </row>
    <row r="34" spans="2:3">
      <c r="B34" s="222" t="s">
        <v>136</v>
      </c>
      <c r="C34" s="222" t="s">
        <v>154</v>
      </c>
    </row>
    <row r="35" spans="2:3">
      <c r="B35" s="222" t="s">
        <v>137</v>
      </c>
      <c r="C35" s="222" t="s">
        <v>190</v>
      </c>
    </row>
    <row r="36" spans="2:3">
      <c r="B36" s="222" t="s">
        <v>138</v>
      </c>
      <c r="C36" s="222" t="s">
        <v>155</v>
      </c>
    </row>
    <row r="37" spans="2:3">
      <c r="B37" s="222" t="s">
        <v>139</v>
      </c>
      <c r="C37" s="222" t="s">
        <v>191</v>
      </c>
    </row>
    <row r="38" spans="2:3">
      <c r="B38" s="222" t="s">
        <v>147</v>
      </c>
      <c r="C38" s="222" t="s">
        <v>156</v>
      </c>
    </row>
    <row r="39" spans="2:3">
      <c r="B39" s="222" t="s">
        <v>157</v>
      </c>
      <c r="C39" s="222" t="s">
        <v>192</v>
      </c>
    </row>
    <row r="40" spans="2:3">
      <c r="B40" s="222" t="s">
        <v>158</v>
      </c>
      <c r="C40" s="222" t="s">
        <v>193</v>
      </c>
    </row>
    <row r="41" spans="2:3">
      <c r="B41" s="222" t="s">
        <v>159</v>
      </c>
      <c r="C41" s="222" t="s">
        <v>194</v>
      </c>
    </row>
    <row r="42" spans="2:3">
      <c r="B42" s="222" t="s">
        <v>160</v>
      </c>
      <c r="C42" s="222" t="s">
        <v>195</v>
      </c>
    </row>
    <row r="43" spans="2:3">
      <c r="B43" s="222" t="s">
        <v>161</v>
      </c>
      <c r="C43" s="222" t="s">
        <v>165</v>
      </c>
    </row>
    <row r="44" spans="2:3">
      <c r="B44" s="222" t="s">
        <v>162</v>
      </c>
      <c r="C44" s="222" t="s">
        <v>196</v>
      </c>
    </row>
    <row r="45" spans="2:3">
      <c r="B45" s="222" t="s">
        <v>166</v>
      </c>
      <c r="C45" s="222" t="s">
        <v>167</v>
      </c>
    </row>
    <row r="46" spans="2:3">
      <c r="B46" s="222" t="s">
        <v>168</v>
      </c>
      <c r="C46" s="222" t="s">
        <v>169</v>
      </c>
    </row>
    <row r="48" spans="2:3">
      <c r="B48" s="222" t="s">
        <v>170</v>
      </c>
    </row>
    <row r="60" spans="1:3">
      <c r="A60" s="237">
        <v>5</v>
      </c>
      <c r="B60" s="237" t="s">
        <v>28</v>
      </c>
    </row>
    <row r="61" spans="1:3">
      <c r="A61" s="237"/>
      <c r="B61" s="222" t="s">
        <v>135</v>
      </c>
      <c r="C61" s="222" t="s">
        <v>277</v>
      </c>
    </row>
    <row r="62" spans="1:3">
      <c r="A62" s="237"/>
      <c r="B62" s="222" t="s">
        <v>136</v>
      </c>
      <c r="C62" s="222" t="s">
        <v>278</v>
      </c>
    </row>
    <row r="63" spans="1:3">
      <c r="A63" s="237"/>
      <c r="B63" s="222"/>
      <c r="C63" s="222" t="s">
        <v>279</v>
      </c>
    </row>
    <row r="65" spans="1:3">
      <c r="A65" s="237">
        <v>6</v>
      </c>
      <c r="B65" s="237" t="s">
        <v>256</v>
      </c>
    </row>
    <row r="66" spans="1:3">
      <c r="A66" s="237"/>
      <c r="B66" s="222" t="s">
        <v>135</v>
      </c>
      <c r="C66" s="222" t="s">
        <v>237</v>
      </c>
    </row>
    <row r="67" spans="1:3">
      <c r="A67" s="237"/>
      <c r="B67" s="222" t="s">
        <v>136</v>
      </c>
      <c r="C67" s="222" t="s">
        <v>267</v>
      </c>
    </row>
    <row r="68" spans="1:3">
      <c r="A68" s="237"/>
      <c r="B68" s="282">
        <v>6.1</v>
      </c>
      <c r="C68" s="237" t="s">
        <v>265</v>
      </c>
    </row>
    <row r="69" spans="1:3">
      <c r="B69" s="222" t="s">
        <v>135</v>
      </c>
      <c r="C69" s="222" t="s">
        <v>238</v>
      </c>
    </row>
    <row r="76" spans="1:3">
      <c r="B76" s="282">
        <v>6.2</v>
      </c>
      <c r="C76" s="237" t="s">
        <v>264</v>
      </c>
    </row>
    <row r="77" spans="1:3">
      <c r="B77" s="222" t="s">
        <v>135</v>
      </c>
      <c r="C77" s="222" t="s">
        <v>266</v>
      </c>
    </row>
    <row r="78" spans="1:3">
      <c r="B78" s="297" t="s">
        <v>263</v>
      </c>
      <c r="C78" s="222" t="s">
        <v>280</v>
      </c>
    </row>
    <row r="79" spans="1:3">
      <c r="B79" s="297"/>
      <c r="C79" s="222"/>
    </row>
    <row r="80" spans="1:3">
      <c r="A80" s="237">
        <v>7</v>
      </c>
      <c r="B80" s="237" t="s">
        <v>293</v>
      </c>
    </row>
    <row r="81" spans="1:3">
      <c r="A81" s="237"/>
      <c r="B81" s="222" t="s">
        <v>13</v>
      </c>
      <c r="C81" s="222" t="s">
        <v>292</v>
      </c>
    </row>
    <row r="82" spans="1:3">
      <c r="A82" s="237"/>
      <c r="B82" s="222"/>
      <c r="C82" s="222" t="s">
        <v>297</v>
      </c>
    </row>
    <row r="83" spans="1:3">
      <c r="B83" s="282">
        <v>7.1</v>
      </c>
      <c r="C83" s="237" t="s">
        <v>294</v>
      </c>
    </row>
    <row r="84" spans="1:3">
      <c r="B84" s="222" t="s">
        <v>135</v>
      </c>
      <c r="C84" s="222" t="s">
        <v>286</v>
      </c>
    </row>
    <row r="85" spans="1:3">
      <c r="B85" s="222" t="s">
        <v>136</v>
      </c>
      <c r="C85" s="222" t="s">
        <v>132</v>
      </c>
    </row>
    <row r="86" spans="1:3">
      <c r="B86" s="222" t="s">
        <v>137</v>
      </c>
      <c r="C86" s="222" t="s">
        <v>287</v>
      </c>
    </row>
    <row r="87" spans="1:3">
      <c r="B87" s="222" t="s">
        <v>138</v>
      </c>
      <c r="C87" s="222" t="s">
        <v>134</v>
      </c>
    </row>
    <row r="88" spans="1:3">
      <c r="B88" s="222" t="s">
        <v>139</v>
      </c>
      <c r="C88" s="222" t="s">
        <v>291</v>
      </c>
    </row>
    <row r="89" spans="1:3">
      <c r="B89" s="222" t="s">
        <v>147</v>
      </c>
      <c r="C89" s="222" t="s">
        <v>288</v>
      </c>
    </row>
    <row r="90" spans="1:3">
      <c r="B90" s="282">
        <v>7.2</v>
      </c>
      <c r="C90" s="237" t="s">
        <v>296</v>
      </c>
    </row>
    <row r="91" spans="1:3">
      <c r="B91" s="222" t="s">
        <v>135</v>
      </c>
      <c r="C91" s="222" t="s">
        <v>289</v>
      </c>
    </row>
    <row r="92" spans="1:3">
      <c r="B92" s="222" t="s">
        <v>136</v>
      </c>
      <c r="C92" s="222" t="s">
        <v>132</v>
      </c>
    </row>
    <row r="93" spans="1:3">
      <c r="B93" s="222" t="s">
        <v>137</v>
      </c>
      <c r="C93" s="222" t="s">
        <v>290</v>
      </c>
    </row>
    <row r="94" spans="1:3">
      <c r="B94" s="222" t="s">
        <v>138</v>
      </c>
      <c r="C94" s="222" t="s">
        <v>295</v>
      </c>
    </row>
    <row r="95" spans="1:3">
      <c r="B95" s="282">
        <v>7.2</v>
      </c>
      <c r="C95" s="237" t="s">
        <v>298</v>
      </c>
    </row>
    <row r="96" spans="1:3">
      <c r="B96" s="222" t="s">
        <v>135</v>
      </c>
      <c r="C96" s="222" t="s">
        <v>299</v>
      </c>
    </row>
    <row r="97" spans="1:3">
      <c r="B97" s="222" t="s">
        <v>136</v>
      </c>
      <c r="C97" s="222" t="s">
        <v>306</v>
      </c>
    </row>
    <row r="98" spans="1:3">
      <c r="B98" s="222"/>
      <c r="C98" s="222"/>
    </row>
    <row r="99" spans="1:3">
      <c r="A99" s="237">
        <v>8</v>
      </c>
      <c r="B99" s="237" t="s">
        <v>236</v>
      </c>
    </row>
    <row r="100" spans="1:3">
      <c r="B100" s="222" t="s">
        <v>135</v>
      </c>
      <c r="C100" s="222" t="s">
        <v>308</v>
      </c>
    </row>
    <row r="101" spans="1:3">
      <c r="B101" s="222" t="s">
        <v>136</v>
      </c>
      <c r="C101" s="222" t="s">
        <v>309</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sheetPr codeName="Sheet1">
    <pageSetUpPr fitToPage="1"/>
  </sheetPr>
  <dimension ref="A1:AI81"/>
  <sheetViews>
    <sheetView showWhiteSpace="0" view="pageLayout" topLeftCell="A18" zoomScaleNormal="115" zoomScaleSheetLayoutView="100" workbookViewId="0">
      <selection activeCell="G35" sqref="G35"/>
    </sheetView>
  </sheetViews>
  <sheetFormatPr defaultColWidth="9.109375" defaultRowHeight="10.199999999999999"/>
  <cols>
    <col min="1" max="1" width="9.109375" style="13" customWidth="1"/>
    <col min="2" max="2" width="10.6640625" style="13" customWidth="1"/>
    <col min="3" max="3" width="0.88671875" style="13" customWidth="1"/>
    <col min="4" max="4" width="8.6640625" style="13" bestFit="1" customWidth="1"/>
    <col min="5" max="5" width="15.44140625" style="18" customWidth="1"/>
    <col min="6" max="6" width="20.109375" style="13" bestFit="1" customWidth="1"/>
    <col min="7" max="7" width="15.44140625" style="13" customWidth="1"/>
    <col min="8" max="8" width="2.5546875" style="13" customWidth="1"/>
    <col min="9" max="9" width="4.44140625" style="218" customWidth="1"/>
    <col min="10" max="10" width="7.109375" style="221" customWidth="1"/>
    <col min="11" max="11" width="2.88671875" style="13" customWidth="1"/>
    <col min="12" max="12" width="3.44140625" style="13" customWidth="1"/>
    <col min="13" max="13" width="1.44140625" style="13" customWidth="1"/>
    <col min="14" max="14" width="10.88671875" style="14" customWidth="1"/>
    <col min="15" max="15" width="15.109375" style="13" customWidth="1"/>
    <col min="16" max="16" width="7.88671875" style="13" customWidth="1"/>
    <col min="17" max="19" width="11.5546875" style="13" customWidth="1"/>
    <col min="20" max="20" width="8.88671875" style="13" customWidth="1"/>
    <col min="21" max="21" width="8.5546875" style="14" customWidth="1"/>
    <col min="22" max="23" width="4.88671875" style="14" customWidth="1"/>
    <col min="24" max="24" width="6.6640625" style="14" customWidth="1"/>
    <col min="25" max="25" width="7.5546875" style="14" customWidth="1"/>
    <col min="26" max="26" width="6.6640625" style="14" customWidth="1"/>
    <col min="27" max="27" width="7.5546875" style="14" customWidth="1"/>
    <col min="28" max="28" width="6.6640625" style="14" customWidth="1"/>
    <col min="29" max="29" width="7.5546875" style="14" customWidth="1"/>
    <col min="30" max="30" width="6.6640625" style="14" customWidth="1"/>
    <col min="31" max="31" width="7.5546875" style="14" customWidth="1"/>
    <col min="32" max="32" width="9.33203125" style="14" customWidth="1"/>
    <col min="33" max="33" width="14.6640625" style="13" customWidth="1"/>
    <col min="34" max="34" width="1.109375" style="37" customWidth="1"/>
    <col min="35" max="35" width="5" style="3" customWidth="1"/>
    <col min="36" max="36" width="13" style="13" bestFit="1" customWidth="1"/>
    <col min="37" max="37" width="11.109375" style="13" bestFit="1" customWidth="1"/>
    <col min="38" max="38" width="14.5546875" style="13" bestFit="1" customWidth="1"/>
    <col min="39" max="39" width="13.44140625" style="13" bestFit="1" customWidth="1"/>
    <col min="40" max="40" width="11.44140625" style="13" customWidth="1"/>
    <col min="41" max="41" width="10.6640625" style="13" bestFit="1" customWidth="1"/>
    <col min="42" max="16384" width="9.109375" style="13"/>
  </cols>
  <sheetData>
    <row r="1" spans="1:35" ht="7.5" customHeight="1" thickBot="1">
      <c r="C1" s="41"/>
      <c r="D1" s="42"/>
      <c r="E1" s="43"/>
      <c r="F1" s="42"/>
      <c r="G1" s="42"/>
      <c r="H1" s="42"/>
      <c r="I1" s="200"/>
      <c r="J1" s="201"/>
      <c r="K1" s="42"/>
      <c r="L1" s="42"/>
      <c r="M1" s="42"/>
      <c r="N1" s="44"/>
      <c r="O1" s="42"/>
      <c r="P1" s="42"/>
      <c r="Q1" s="42"/>
      <c r="R1" s="42"/>
      <c r="S1" s="42"/>
      <c r="T1" s="42"/>
      <c r="U1" s="44"/>
      <c r="V1" s="44"/>
      <c r="W1" s="44"/>
      <c r="X1" s="44"/>
      <c r="Y1" s="44"/>
      <c r="Z1" s="44"/>
      <c r="AA1" s="44"/>
      <c r="AB1" s="44"/>
      <c r="AC1" s="44"/>
      <c r="AD1" s="44"/>
      <c r="AE1" s="44"/>
      <c r="AF1" s="44"/>
      <c r="AG1" s="42"/>
      <c r="AH1" s="45"/>
    </row>
    <row r="2" spans="1:35" ht="21" customHeight="1">
      <c r="C2" s="46"/>
      <c r="D2" s="390" t="str">
        <f>CONCATENATE("MB",AC2,",",CHAR(13),CHAR(10),"Node",IF(AF2="TBD","X",AF2))</f>
        <v>MB1,_x000D_
NodeX</v>
      </c>
      <c r="E2" s="38" t="s">
        <v>41</v>
      </c>
      <c r="F2" s="75" t="s">
        <v>59</v>
      </c>
      <c r="G2" s="223" t="s">
        <v>100</v>
      </c>
      <c r="H2" s="94"/>
      <c r="I2" s="94"/>
      <c r="J2" s="396" t="s">
        <v>336</v>
      </c>
      <c r="K2" s="397"/>
      <c r="L2" s="397"/>
      <c r="M2" s="398" t="s">
        <v>320</v>
      </c>
      <c r="N2" s="398"/>
      <c r="O2" s="399"/>
      <c r="Q2" s="75" t="s">
        <v>57</v>
      </c>
      <c r="R2" s="287"/>
      <c r="S2" s="398" t="s">
        <v>58</v>
      </c>
      <c r="T2" s="398"/>
      <c r="U2" s="398"/>
      <c r="V2" s="398"/>
      <c r="W2" s="398"/>
      <c r="X2" s="398"/>
      <c r="Y2" s="399"/>
      <c r="Z2" s="76"/>
      <c r="AA2" s="75" t="s">
        <v>56</v>
      </c>
      <c r="AB2" s="77"/>
      <c r="AC2" s="78" t="s">
        <v>17</v>
      </c>
      <c r="AE2" s="75" t="s">
        <v>186</v>
      </c>
      <c r="AF2" s="78" t="s">
        <v>100</v>
      </c>
      <c r="AG2" s="74"/>
      <c r="AH2" s="47"/>
    </row>
    <row r="3" spans="1:35" ht="7.5" customHeight="1" thickBot="1">
      <c r="C3" s="46"/>
      <c r="D3" s="391"/>
      <c r="E3" s="16"/>
      <c r="F3" s="15"/>
      <c r="G3" s="15"/>
      <c r="H3" s="15"/>
      <c r="I3" s="203"/>
      <c r="J3" s="202"/>
      <c r="K3" s="15"/>
      <c r="L3" s="15"/>
      <c r="M3" s="15"/>
      <c r="N3" s="15"/>
      <c r="O3" s="15"/>
      <c r="P3" s="15"/>
      <c r="Q3" s="15"/>
      <c r="R3" s="15"/>
      <c r="S3" s="15"/>
      <c r="T3" s="15"/>
      <c r="U3" s="17"/>
      <c r="V3" s="17"/>
      <c r="W3" s="17"/>
      <c r="X3" s="17"/>
      <c r="Y3" s="17"/>
      <c r="Z3" s="17"/>
      <c r="AA3" s="17"/>
      <c r="AB3" s="17"/>
      <c r="AC3" s="17"/>
      <c r="AD3" s="17"/>
      <c r="AE3" s="17"/>
      <c r="AF3" s="17"/>
      <c r="AG3" s="15"/>
      <c r="AH3" s="47"/>
    </row>
    <row r="4" spans="1:35" ht="18" customHeight="1">
      <c r="C4" s="46"/>
      <c r="D4" s="444" t="s">
        <v>7</v>
      </c>
      <c r="E4" s="400" t="s">
        <v>8</v>
      </c>
      <c r="F4" s="400" t="s">
        <v>0</v>
      </c>
      <c r="G4" s="400" t="s">
        <v>10</v>
      </c>
      <c r="H4" s="410" t="s">
        <v>88</v>
      </c>
      <c r="I4" s="392" t="s">
        <v>3</v>
      </c>
      <c r="J4" s="393"/>
      <c r="K4" s="402" t="s">
        <v>173</v>
      </c>
      <c r="L4" s="404" t="s">
        <v>54</v>
      </c>
      <c r="M4" s="432" t="s">
        <v>201</v>
      </c>
      <c r="N4" s="433"/>
      <c r="O4" s="406" t="s">
        <v>174</v>
      </c>
      <c r="P4" s="437" t="s">
        <v>79</v>
      </c>
      <c r="Q4" s="430" t="s">
        <v>340</v>
      </c>
      <c r="R4" s="419" t="s">
        <v>341</v>
      </c>
      <c r="S4" s="433" t="s">
        <v>176</v>
      </c>
      <c r="T4" s="419" t="s">
        <v>178</v>
      </c>
      <c r="U4" s="428" t="s">
        <v>204</v>
      </c>
      <c r="V4" s="436" t="s">
        <v>43</v>
      </c>
      <c r="W4" s="436"/>
      <c r="X4" s="436" t="s">
        <v>31</v>
      </c>
      <c r="Y4" s="436"/>
      <c r="Z4" s="436" t="s">
        <v>45</v>
      </c>
      <c r="AA4" s="436"/>
      <c r="AB4" s="436" t="s">
        <v>46</v>
      </c>
      <c r="AC4" s="436"/>
      <c r="AD4" s="436" t="s">
        <v>30</v>
      </c>
      <c r="AE4" s="436"/>
      <c r="AF4" s="424" t="s">
        <v>184</v>
      </c>
      <c r="AG4" s="426" t="s">
        <v>36</v>
      </c>
      <c r="AH4" s="48"/>
    </row>
    <row r="5" spans="1:35" ht="18" customHeight="1" thickBot="1">
      <c r="C5" s="46"/>
      <c r="D5" s="445"/>
      <c r="E5" s="401"/>
      <c r="F5" s="401"/>
      <c r="G5" s="401"/>
      <c r="H5" s="411"/>
      <c r="I5" s="394"/>
      <c r="J5" s="395"/>
      <c r="K5" s="403"/>
      <c r="L5" s="405"/>
      <c r="M5" s="434"/>
      <c r="N5" s="435"/>
      <c r="O5" s="407"/>
      <c r="P5" s="438"/>
      <c r="Q5" s="431"/>
      <c r="R5" s="420"/>
      <c r="S5" s="401"/>
      <c r="T5" s="420"/>
      <c r="U5" s="429"/>
      <c r="V5" s="36" t="s">
        <v>24</v>
      </c>
      <c r="W5" s="36" t="s">
        <v>25</v>
      </c>
      <c r="X5" s="36" t="s">
        <v>29</v>
      </c>
      <c r="Y5" s="36" t="s">
        <v>185</v>
      </c>
      <c r="Z5" s="36" t="s">
        <v>29</v>
      </c>
      <c r="AA5" s="36" t="s">
        <v>185</v>
      </c>
      <c r="AB5" s="36" t="s">
        <v>29</v>
      </c>
      <c r="AC5" s="36" t="s">
        <v>185</v>
      </c>
      <c r="AD5" s="36" t="s">
        <v>29</v>
      </c>
      <c r="AE5" s="36" t="s">
        <v>185</v>
      </c>
      <c r="AF5" s="425"/>
      <c r="AG5" s="427"/>
      <c r="AH5" s="49"/>
    </row>
    <row r="6" spans="1:35" s="96" customFormat="1" ht="11.25" customHeight="1" thickTop="1" thickBot="1">
      <c r="A6" s="451" t="s">
        <v>35</v>
      </c>
      <c r="B6" s="449" t="s">
        <v>113</v>
      </c>
      <c r="C6" s="102"/>
      <c r="D6" s="369" t="s">
        <v>152</v>
      </c>
      <c r="E6" s="112" t="s">
        <v>100</v>
      </c>
      <c r="F6" s="93" t="s">
        <v>100</v>
      </c>
      <c r="G6" s="93" t="str">
        <f>IF(AND(ISNUMBER(SEARCH("CAxxx",F6)),ISNUMBER(SEARCH("IPC[I]",F6)),ISNUMBER(SEARCH("GSI",F6))),"5800mV .. 8200mV",
IF(AND(ISNUMBER(SEARCH("CAxxx",F6)),ISNUMBER(SEARCH("IPC[I]",F6))),"11000µA .. 13000µA",
IF(AND(ISNUMBER(SEARCH("CAxxx",F6)),ISNUMBER(SEARCH("IPC[U]",F6)),ISNUMBER(SEARCH("GSI",F6))),"6800mV .. 8200mV",
IF(AND(ISNUMBER(SEARCH("CAxxx",F6)),ISNUMBER(SEARCH("IPC[U]",F6))),"7000mV .. 8000mV",
IF(AND(ISNUMBER(SEARCH("CE134",F6)),ISNUMBER(SEARCH("GSI",F6))),"4600mV .. 10400mV",
IF(ISNUMBER(SEARCH("CE134",F6)),"2800µA .. 8200µA",
IF(AND(ISNUMBER(SEARCH("CE281",F6)),ISNUMBER(SEARCH("GSI",F6))),"4600mV .. 10400mV",
IF(ISNUMBER(SEARCH("CE281",F6)),"2800µA .. 8200µA",
IF(AND(ISNUMBER(SEARCH("CE311",F6)),ISNUMBER(SEARCH("GSI",F6))),"4600mV .. 10400mV",
IF(ISNUMBER(SEARCH("CE311",F6)),"2800µA .. 8200µA",
IF(ISNUMBER(SEARCH("CE680",F6)),"9000mV .. 15000mV",
IF(ISNUMBER(SEARCH("786A",F6)),"3000mV .. 21000mV",
IF(ISNUMBER(SEARCH("797L",F6)),"4000mV .. 16000mV",
IF(ISNUMBER(SEARCH("799LF",F6)),"2000mV .. 14000mV",
IF(ISNUMBER(SEARCH("SE120",F6)),"4000µA .. 20000µA",
"")))))))))))))))</f>
        <v/>
      </c>
      <c r="H6" s="113" t="s">
        <v>172</v>
      </c>
      <c r="I6" s="198" t="str">
        <f>IF(AND(ISNUMBER(SEARCH("CAxxx",F6)),ISNUMBER(SEARCH("IPC[I]",F6)),ISNUMBER(SEARCH("GSI",F6))),"0",
IF(AND(ISNUMBER(SEARCH("CAxxx",F6)),ISNUMBER(SEARCH("IPC[I]",F6))),"0",
IF(AND(ISNUMBER(SEARCH("CAxxx",F6)),ISNUMBER(SEARCH("IPC[U]",F6)),ISNUMBER(SEARCH("GSI",F6))),"0",
IF(AND(ISNUMBER(SEARCH("CAxxx",F6)),ISNUMBER(SEARCH("IPC[U]",F6))),"0",
IF(AND(ISNUMBER(SEARCH("CE134",F6)),ISNUMBER(SEARCH("GSI",F6))),"5",
IF(ISNUMBER(SEARCH("CE134",F6)),"5",
IF(AND(ISNUMBER(SEARCH("CE281",F6)),ISNUMBER(SEARCH("GSI",F6))),"10",
IF(ISNUMBER(SEARCH("CE281",F6)),"10",
IF(AND(ISNUMBER(SEARCH("CE311",F6)),ISNUMBER(SEARCH("GSI",F6))),"50",
IF(ISNUMBER(SEARCH("CE311",F6)),"50",
IF(ISNUMBER(SEARCH("CE680",F6)),"100",
IF(ISNUMBER(SEARCH("786A",F6)),"100",
IF(ISNUMBER(SEARCH("797L",F6)),"500",
IF(ISNUMBER(SEARCH("799LF",F6)),"500",
IF(ISNUMBER(SEARCH("SE120",F6)),"2000",
"")))))))))))))))</f>
        <v/>
      </c>
      <c r="J6" s="204" t="str">
        <f>IF(AND(ISNUMBER(SEARCH("CAxxx",F6)),ISNUMBER(SEARCH("IPC[I]",F6)),ISNUMBER(SEARCH("GSI",F6))),"mV/g",
IF(AND(ISNUMBER(SEARCH("CAxxx",F6)),ISNUMBER(SEARCH("IPC[I]",F6))),"µA/g",
IF(AND(ISNUMBER(SEARCH("CAxxx",F6)),ISNUMBER(SEARCH("IPC[U]",F6)),ISNUMBER(SEARCH("GSI",F6))),"mV/g",
IF(AND(ISNUMBER(SEARCH("CAxxx",F6)),ISNUMBER(SEARCH("IPC[U]",F6))),"mV/g",
IF(AND(ISNUMBER(SEARCH("CE134",F6)),ISNUMBER(SEARCH("GSI",F6))),"mV/g",
IF(ISNUMBER(SEARCH("CE134",F6)),"µA/g",
IF(AND(ISNUMBER(SEARCH("CE281",F6)),ISNUMBER(SEARCH("GSI",F6))),"mV/g",
IF(ISNUMBER(SEARCH("CE281",F6)),"µA/g",
IF(AND(ISNUMBER(SEARCH("CE311",F6)),ISNUMBER(SEARCH("GSI",F6))),"mV/g",
IF(ISNUMBER(SEARCH("CE311",F6)),"µA/g",
IF(ISNUMBER(SEARCH("CE680",F6)),"mV/g",
IF(ISNUMBER(SEARCH("786A",F6)),"mV/g",
IF(ISNUMBER(SEARCH("797L",F6)),"mV/g",
IF(ISNUMBER(SEARCH("799LF",F6)),"mV/g",
IF(ISNUMBER(SEARCH("SE120",F6)),"µA/g",
"")))))))))))))))</f>
        <v/>
      </c>
      <c r="K6" s="235" t="s">
        <v>53</v>
      </c>
      <c r="L6" s="361" t="s">
        <v>60</v>
      </c>
      <c r="M6" s="115" t="s">
        <v>34</v>
      </c>
      <c r="N6" s="363" t="s">
        <v>35</v>
      </c>
      <c r="O6" s="93" t="s">
        <v>63</v>
      </c>
      <c r="P6" s="116"/>
      <c r="Q6" s="360" t="s">
        <v>66</v>
      </c>
      <c r="R6" s="385"/>
      <c r="S6" s="346" t="s">
        <v>153</v>
      </c>
      <c r="T6" s="93" t="s">
        <v>181</v>
      </c>
      <c r="U6" s="93" t="s">
        <v>67</v>
      </c>
      <c r="V6" s="33">
        <v>1</v>
      </c>
      <c r="W6" s="33" t="s">
        <v>13</v>
      </c>
      <c r="X6" s="33"/>
      <c r="Y6" s="33"/>
      <c r="Z6" s="33"/>
      <c r="AA6" s="33"/>
      <c r="AB6" s="33">
        <v>102</v>
      </c>
      <c r="AC6" s="33" t="s">
        <v>39</v>
      </c>
      <c r="AD6" s="33">
        <v>178</v>
      </c>
      <c r="AE6" s="33" t="s">
        <v>38</v>
      </c>
      <c r="AF6" s="252">
        <v>1</v>
      </c>
      <c r="AG6" s="119" t="str">
        <f>IF(OR(OR(ISNUMBER(SEARCH("1",V6)),ISNUMBER(SEARCH("2",V6))),OR(ISNUMBER(SEARCH("1",W6)),ISNUMBER(SEARCH("1",W6)))),E6,"")</f>
        <v>TBD</v>
      </c>
      <c r="AH6" s="120"/>
      <c r="AI6" s="100"/>
    </row>
    <row r="7" spans="1:35" s="96" customFormat="1" ht="11.4" thickTop="1" thickBot="1">
      <c r="A7" s="452"/>
      <c r="B7" s="450"/>
      <c r="C7" s="102"/>
      <c r="D7" s="371"/>
      <c r="E7" s="131"/>
      <c r="F7" s="131"/>
      <c r="G7" s="131"/>
      <c r="H7" s="131"/>
      <c r="I7" s="205"/>
      <c r="J7" s="206"/>
      <c r="K7" s="131"/>
      <c r="L7" s="131"/>
      <c r="M7" s="132"/>
      <c r="N7" s="131"/>
      <c r="O7" s="131"/>
      <c r="P7" s="133"/>
      <c r="Q7" s="347" t="s">
        <v>68</v>
      </c>
      <c r="R7" s="386"/>
      <c r="S7" s="348" t="s">
        <v>64</v>
      </c>
      <c r="T7" s="128" t="s">
        <v>181</v>
      </c>
      <c r="U7" s="128" t="s">
        <v>13</v>
      </c>
      <c r="V7" s="80"/>
      <c r="W7" s="80" t="s">
        <v>111</v>
      </c>
      <c r="X7" s="80"/>
      <c r="Y7" s="80"/>
      <c r="Z7" s="80"/>
      <c r="AA7" s="80"/>
      <c r="AB7" s="80"/>
      <c r="AC7" s="80"/>
      <c r="AD7" s="80"/>
      <c r="AE7" s="80"/>
      <c r="AF7" s="253"/>
      <c r="AG7" s="135" t="str">
        <f>IF(OR(OR(ISNUMBER(SEARCH("1",V7)),ISNUMBER(SEARCH("2",V7))),OR(ISNUMBER(SEARCH("1",W7)),ISNUMBER(SEARCH("1",W7)))),E6,"")</f>
        <v/>
      </c>
      <c r="AH7" s="120"/>
      <c r="AI7" s="100"/>
    </row>
    <row r="8" spans="1:35" s="96" customFormat="1" ht="11.25" customHeight="1" thickTop="1" thickBot="1">
      <c r="A8" s="451" t="s">
        <v>35</v>
      </c>
      <c r="B8" s="449" t="s">
        <v>114</v>
      </c>
      <c r="C8" s="102"/>
      <c r="D8" s="369" t="s">
        <v>164</v>
      </c>
      <c r="E8" s="112" t="s">
        <v>100</v>
      </c>
      <c r="F8" s="93" t="s">
        <v>100</v>
      </c>
      <c r="G8" s="93" t="str">
        <f>IF(AND(ISNUMBER(SEARCH("CAxxx",F8)),ISNUMBER(SEARCH("IPC[I]",F8)),ISNUMBER(SEARCH("GSI",F8))),"5800mV .. 8200mV",
IF(AND(ISNUMBER(SEARCH("CAxxx",F8)),ISNUMBER(SEARCH("IPC[I]",F8))),"11000µA .. 13000µA",
IF(AND(ISNUMBER(SEARCH("CAxxx",F8)),ISNUMBER(SEARCH("IPC[U]",F8)),ISNUMBER(SEARCH("GSI",F8))),"6800mV .. 8200mV",
IF(AND(ISNUMBER(SEARCH("CAxxx",F8)),ISNUMBER(SEARCH("IPC[U]",F8))),"7000mV .. 8000mV",
IF(AND(ISNUMBER(SEARCH("CE134",F8)),ISNUMBER(SEARCH("GSI",F8))),"4600mV .. 10400mV",
IF(ISNUMBER(SEARCH("CE134",F8)),"2800µA .. 8200µA",
IF(AND(ISNUMBER(SEARCH("CE281",F8)),ISNUMBER(SEARCH("GSI",F8))),"4600mV .. 10400mV",
IF(ISNUMBER(SEARCH("CE281",F8)),"2800µA .. 8200µA",
IF(AND(ISNUMBER(SEARCH("CE311",F8)),ISNUMBER(SEARCH("GSI",F8))),"4600mV .. 10400mV",
IF(ISNUMBER(SEARCH("CE311",F8)),"2800µA .. 8200µA",
IF(ISNUMBER(SEARCH("CE680",F8)),"9000mV .. 15000mV",
IF(ISNUMBER(SEARCH("786A",F8)),"3000mV .. 21000mV",
IF(ISNUMBER(SEARCH("797L",F8)),"4000mV .. 16000mV",
IF(ISNUMBER(SEARCH("799LF",F8)),"2000mV .. 14000mV",
IF(ISNUMBER(SEARCH("SE120",F8)),"4000µA .. 20000µA",
"")))))))))))))))</f>
        <v/>
      </c>
      <c r="H8" s="113" t="s">
        <v>172</v>
      </c>
      <c r="I8" s="198" t="str">
        <f>IF(AND(ISNUMBER(SEARCH("CAxxx",F8)),ISNUMBER(SEARCH("IPC[I]",F8))),"0",
IF(AND(ISNUMBER(SEARCH("CAxxx",F8)),ISNUMBER(SEARCH("IPC",F8)),ISNUMBER(SEARCH("GSI",F8))),"0",
IF(AND(ISNUMBER(SEARCH("CAxxx",F8)),ISNUMBER(SEARCH("IPC[U]",F8))),"0",
IF(AND(ISNUMBER(SEARCH("CE134",F8)),ISNUMBER(SEARCH("GSI",F8))),"5",
IF(ISNUMBER(SEARCH("CE134",F8)),"5",
IF(AND(ISNUMBER(SEARCH("CE136",F8)),ISNUMBER(SEARCH("GSI",F8))),"10",
IF(ISNUMBER(SEARCH("CE136",F8)),"10",
IF(AND(ISNUMBER(SEARCH("CE281",F8)),ISNUMBER(SEARCH("GSI",F8))),"10",
IF(ISNUMBER(SEARCH("CE281",F8)),"10",
IF(AND(ISNUMBER(SEARCH("CE31x",F8)),ISNUMBER(SEARCH("GSI",F8))),"50",
IF(ISNUMBER(SEARCH("CE31x",F8)),"50",
IF(ISNUMBER(SEARCH("CE680",F8)),"100",
IF(ISNUMBER(SEARCH("786A",F8)),"100",
IF(ISNUMBER(SEARCH("797L",F8)),"500",
IF(ISNUMBER(SEARCH("799LF",F8)),"500",
IF(ISNUMBER(SEARCH("SE120",F8)),"2000",
""))))))))))))))))</f>
        <v/>
      </c>
      <c r="J8" s="204" t="str">
        <f>IF(AND(ISNUMBER(SEARCH("CAxxx",F8)),ISNUMBER(SEARCH("IPC[I]",F8))),"µA/g",
IF(AND(ISNUMBER(SEARCH("CAxxx",F8)),ISNUMBER(SEARCH("IPC",F8)),ISNUMBER(SEARCH("GSI",F8))),"mV/g",
IF(AND(ISNUMBER(SEARCH("CAxxx",F8)),ISNUMBER(SEARCH("IPC[U]",F8))),"mV/g",
IF(AND(ISNUMBER(SEARCH("CE134",F8)),ISNUMBER(SEARCH("GSI",F8))),"mV/g",
IF(ISNUMBER(SEARCH("CE134",F8)),"µA/g",
IF(AND(ISNUMBER(SEARCH("CE136",F8)),ISNUMBER(SEARCH("GSI",F8))),"mV/g",
IF(ISNUMBER(SEARCH("CE136",F8)),"µA/g",
IF(AND(ISNUMBER(SEARCH("CE281",F8)),ISNUMBER(SEARCH("GSI",F8))),"mV/g",
IF(ISNUMBER(SEARCH("CE281",F8)),"µA/g",
IF(AND(ISNUMBER(SEARCH("CE31x",F8)),ISNUMBER(SEARCH("GSI",F8))),"mV/g",
IF(ISNUMBER(SEARCH("CE31x",F8)),"µA/g",
IF(ISNUMBER(SEARCH("CE680",F8)),"mV/g",
IF(ISNUMBER(SEARCH("786A",F8)),"mV/g",
IF(ISNUMBER(SEARCH("797L",F8)),"mV/g",
IF(ISNUMBER(SEARCH("799LF",F8)),"mV/g",
IF(ISNUMBER(SEARCH("SE120",F8)),"µA/g",
""))))))))))))))))</f>
        <v/>
      </c>
      <c r="K8" s="114" t="s">
        <v>53</v>
      </c>
      <c r="L8" s="361" t="s">
        <v>60</v>
      </c>
      <c r="M8" s="115" t="s">
        <v>34</v>
      </c>
      <c r="N8" s="363" t="s">
        <v>35</v>
      </c>
      <c r="O8" s="93" t="s">
        <v>63</v>
      </c>
      <c r="P8" s="116"/>
      <c r="Q8" s="360" t="s">
        <v>66</v>
      </c>
      <c r="R8" s="385"/>
      <c r="S8" s="346" t="s">
        <v>64</v>
      </c>
      <c r="T8" s="93" t="s">
        <v>181</v>
      </c>
      <c r="U8" s="93" t="s">
        <v>67</v>
      </c>
      <c r="V8" s="33" t="s">
        <v>17</v>
      </c>
      <c r="W8" s="33"/>
      <c r="X8" s="33"/>
      <c r="Y8" s="33"/>
      <c r="Z8" s="33"/>
      <c r="AA8" s="33"/>
      <c r="AB8" s="33">
        <v>102</v>
      </c>
      <c r="AC8" s="33" t="s">
        <v>39</v>
      </c>
      <c r="AD8" s="33">
        <v>178</v>
      </c>
      <c r="AE8" s="33" t="s">
        <v>38</v>
      </c>
      <c r="AF8" s="252">
        <v>1</v>
      </c>
      <c r="AG8" s="119" t="str">
        <f>IF(OR(OR(ISNUMBER(SEARCH("1",V8)),ISNUMBER(SEARCH("2",V8))),OR(ISNUMBER(SEARCH("1",W8)),ISNUMBER(SEARCH("1",W8)))),E8,"")</f>
        <v>TBD</v>
      </c>
      <c r="AH8" s="120"/>
      <c r="AI8" s="100"/>
    </row>
    <row r="9" spans="1:35" s="96" customFormat="1" ht="11.4" thickTop="1" thickBot="1">
      <c r="A9" s="452"/>
      <c r="B9" s="450"/>
      <c r="C9" s="102"/>
      <c r="D9" s="371"/>
      <c r="E9" s="131"/>
      <c r="F9" s="131"/>
      <c r="G9" s="131"/>
      <c r="H9" s="131"/>
      <c r="I9" s="205"/>
      <c r="J9" s="206"/>
      <c r="K9" s="131"/>
      <c r="L9" s="131"/>
      <c r="M9" s="132"/>
      <c r="N9" s="131"/>
      <c r="O9" s="131"/>
      <c r="P9" s="133"/>
      <c r="Q9" s="347" t="s">
        <v>68</v>
      </c>
      <c r="R9" s="386"/>
      <c r="S9" s="348" t="s">
        <v>64</v>
      </c>
      <c r="T9" s="128" t="s">
        <v>181</v>
      </c>
      <c r="U9" s="128" t="s">
        <v>13</v>
      </c>
      <c r="V9" s="80"/>
      <c r="W9" s="80"/>
      <c r="X9" s="80"/>
      <c r="Y9" s="80"/>
      <c r="Z9" s="80"/>
      <c r="AA9" s="80"/>
      <c r="AB9" s="80"/>
      <c r="AC9" s="80"/>
      <c r="AD9" s="80"/>
      <c r="AE9" s="80"/>
      <c r="AF9" s="253"/>
      <c r="AG9" s="135" t="str">
        <f>IF(OR(OR(ISNUMBER(SEARCH("1",V9)),ISNUMBER(SEARCH("2",V9))),OR(ISNUMBER(SEARCH("1",W9)),ISNUMBER(SEARCH("1",W9)))),E8,"")</f>
        <v/>
      </c>
      <c r="AH9" s="120"/>
      <c r="AI9" s="100"/>
    </row>
    <row r="10" spans="1:35" s="96" customFormat="1" ht="11.25" customHeight="1" thickTop="1" thickBot="1">
      <c r="A10" s="451" t="s">
        <v>35</v>
      </c>
      <c r="B10" s="450" t="s">
        <v>115</v>
      </c>
      <c r="C10" s="102"/>
      <c r="D10" s="369" t="s">
        <v>152</v>
      </c>
      <c r="E10" s="112" t="s">
        <v>100</v>
      </c>
      <c r="F10" s="93" t="s">
        <v>100</v>
      </c>
      <c r="G10" s="93" t="str">
        <f>IF(AND(ISNUMBER(SEARCH("CAxxx",F10)),ISNUMBER(SEARCH("IPC[I]",F10)),ISNUMBER(SEARCH("GSI",F10))),"5800mV .. 8200mV",
IF(AND(ISNUMBER(SEARCH("CAxxx",F10)),ISNUMBER(SEARCH("IPC[I]",F10))),"11000µA .. 13000µA",
IF(AND(ISNUMBER(SEARCH("CAxxx",F10)),ISNUMBER(SEARCH("IPC[U]",F10)),ISNUMBER(SEARCH("GSI",F10))),"6800mV .. 8200mV",
IF(AND(ISNUMBER(SEARCH("CAxxx",F10)),ISNUMBER(SEARCH("IPC[U]",F10))),"7000mV .. 8000mV",
IF(AND(ISNUMBER(SEARCH("CE134",F10)),ISNUMBER(SEARCH("GSI",F10))),"4600mV .. 10400mV",
IF(ISNUMBER(SEARCH("CE134",F10)),"2800µA .. 8200µA",
IF(AND(ISNUMBER(SEARCH("CE281",F10)),ISNUMBER(SEARCH("GSI",F10))),"4600mV .. 10400mV",
IF(ISNUMBER(SEARCH("CE281",F10)),"2800µA .. 8200µA",
IF(AND(ISNUMBER(SEARCH("CE311",F10)),ISNUMBER(SEARCH("GSI",F10))),"4600mV .. 10400mV",
IF(ISNUMBER(SEARCH("CE311",F10)),"2800µA .. 8200µA",
IF(ISNUMBER(SEARCH("CE680",F10)),"9000mV .. 15000mV",
IF(ISNUMBER(SEARCH("786A",F10)),"3000mV .. 21000mV",
IF(ISNUMBER(SEARCH("797L",F10)),"4000mV .. 16000mV",
IF(ISNUMBER(SEARCH("799LF",F10)),"2000mV .. 14000mV",
IF(ISNUMBER(SEARCH("SE120",F10)),"4000µA .. 20000µA",
IF(AND(ISNUMBER(SEARCH("CV210",F10)),ISNUMBER(SEARCH("[I]",F10))),"-17000µA .. -7000µA",
IF(AND(ISNUMBER(SEARCH("CV210",F10)),ISNUMBER(SEARCH("[U]",F10))),"-12500mV .. -2500mV",
IF(AND(ISNUMBER(SEARCH("VE210",F10)),ISNUMBER(SEARCH("[I]",F10))),"-17000µA .. -7000µA",
IF(AND(ISNUMBER(SEARCH("VE210",F10)),ISNUMBER(SEARCH("[U]",F10))),"-12500mV .. -2500mV",
IF(ISNUMBER(SEARCH("CV213",F10)),"-5000mV .. 5000mV",
IF(ISNUMBER(SEARCH("CV214",F10)),"-5000mV .. 5000mV",
IF(ISNUMBER(SEARCH("PV102",F10)),"900mV .. 15000mV",
""))))))))))))))))))))))</f>
        <v/>
      </c>
      <c r="H10" s="113" t="s">
        <v>172</v>
      </c>
      <c r="I10" s="198" t="str">
        <f>IF(AND(ISNUMBER(SEARCH("CAxxx",F10)),ISNUMBER(SEARCH("[I]",F10))),"0",
IF(AND(ISNUMBER(SEARCH("CAxxx",F10)),ISNUMBER(SEARCH("IPC",F10)),ISNUMBER(SEARCH("GSI",F10))),"0",
IF(AND(ISNUMBER(SEARCH("CAxxx",F10)),ISNUMBER(SEARCH("[U]",F10))),"0",
IF(AND(ISNUMBER(SEARCH("CE134",F10)),ISNUMBER(SEARCH("GSI",F10))),"5",
IF(ISNUMBER(SEARCH("CE134",F6)),"5",
IF(AND(ISNUMBER(SEARCH("CE281",F6)),ISNUMBER(SEARCH("GSI",F6))),"10",
IF(ISNUMBER(SEARCH("CE281",F6)),"10",
IF(AND(ISNUMBER(SEARCH("CE311",F6)),ISNUMBER(SEARCH("GSI",F6))),"50",
IF(ISNUMBER(SEARCH("CE311",F6)),"50",
IF(ISNUMBER(SEARCH("CE680",F6)),"100",
IF(ISNUMBER(SEARCH("786A",F6)),"100",
IF(ISNUMBER(SEARCH("797L",F6)),"500",
IF(ISNUMBER(SEARCH("799LF",F6)),"500",
IF(ISNUMBER(SEARCH("SE120",F6)),"2000",
IF(AND(ISNUMBER(SEARCH("CV210",F10)),ISNUMBER(SEARCH("[I]",F10))),"50",
IF(AND(ISNUMBER(SEARCH("CV210",F10)),ISNUMBER(SEARCH("[U]",F10))),"50",
IF(AND(ISNUMBER(SEARCH("VE210",F10)),ISNUMBER(SEARCH("[I]",F10))),"50",
IF(AND(ISNUMBER(SEARCH("VE210",F10)),ISNUMBER(SEARCH("[U]",F10))),"50",
IF(ISNUMBER(SEARCH("CV213",F10)),"20",
IF(ISNUMBER(SEARCH("CV214",F10)),"20",
""))))))))))))))))))))</f>
        <v/>
      </c>
      <c r="J10" s="199" t="str">
        <f>IF(AND(ISNUMBER(SEARCH("CAxxx",F10)),ISNUMBER(SEARCH("[I]",F10))),"µA/mm/s",
IF(AND(ISNUMBER(SEARCH("CAxxx",F10)),ISNUMBER(SEARCH("IPC",F10)),ISNUMBER(SEARCH("GSI",F10))),"mV/mm/s",
IF(AND(ISNUMBER(SEARCH("CAxxx",F10)),ISNUMBER(SEARCH("[U]",F10))),"mV/mm/s",
IF(AND(ISNUMBER(SEARCH("CV210",F10)),ISNUMBER(SEARCH("[I]",F10))),"µA/mm/s",
IF(AND(ISNUMBER(SEARCH("CV210",F10)),ISNUMBER(SEARCH("[U]",F10))),"mV/mm/s",
IF(ISNUMBER(SEARCH("CV213",F10)),"mV/mm/s",
IF(ISNUMBER(SEARCH("CV214",F10)),"mV/mm/s",
IF(AND(ISNUMBER(SEARCH("CAxxx",F6)),ISNUMBER(SEARCH("IPC[I]",F6)),ISNUMBER(SEARCH("GSI",F6))),"mV/g",
IF(AND(ISNUMBER(SEARCH("CAxxx",F6)),ISNUMBER(SEARCH("IPC[I]",F6))),"µA/g",
IF(AND(ISNUMBER(SEARCH("CAxxx",F6)),ISNUMBER(SEARCH("IPC[U]",F6)),ISNUMBER(SEARCH("GSI",F6))),"mV/g",
IF(AND(ISNUMBER(SEARCH("CAxxx",F6)),ISNUMBER(SEARCH("IPC[U]",F6))),"mV/g",
IF(AND(ISNUMBER(SEARCH("CE134",F6)),ISNUMBER(SEARCH("GSI",F6))),"mV/g",
IF(ISNUMBER(SEARCH("CE134",F6)),"µA/g",
IF(AND(ISNUMBER(SEARCH("CE281",F6)),ISNUMBER(SEARCH("GSI",F6))),"mV/g",
IF(ISNUMBER(SEARCH("CE281",F6)),"µA/g",
IF(AND(ISNUMBER(SEARCH("CE311",F6)),ISNUMBER(SEARCH("GSI",F6))),"mV/g",
IF(ISNUMBER(SEARCH("CE311",F6)),"µA/g",
IF(ISNUMBER(SEARCH("CE680",F6)),"mV/g",
IF(ISNUMBER(SEARCH("786A",F6)),"mV/g",
IF(ISNUMBER(SEARCH("797L",F6)),"mV/g",
IF(ISNUMBER(SEARCH("799LF",F6)),"mV/g",
IF(ISNUMBER(SEARCH("SE120",F6)),"µA/g",
""))))))))))))))))))))))</f>
        <v/>
      </c>
      <c r="K10" s="114" t="s">
        <v>53</v>
      </c>
      <c r="L10" s="361" t="s">
        <v>60</v>
      </c>
      <c r="M10" s="115" t="s">
        <v>34</v>
      </c>
      <c r="N10" s="363" t="s">
        <v>35</v>
      </c>
      <c r="O10" s="93" t="s">
        <v>63</v>
      </c>
      <c r="P10" s="116"/>
      <c r="Q10" s="349" t="s">
        <v>68</v>
      </c>
      <c r="R10" s="385"/>
      <c r="S10" s="346" t="s">
        <v>64</v>
      </c>
      <c r="T10" s="93" t="s">
        <v>181</v>
      </c>
      <c r="U10" s="93" t="s">
        <v>70</v>
      </c>
      <c r="V10" s="33">
        <v>1</v>
      </c>
      <c r="W10" s="33"/>
      <c r="X10" s="33"/>
      <c r="Y10" s="33"/>
      <c r="Z10" s="33"/>
      <c r="AA10" s="33"/>
      <c r="AB10" s="33">
        <v>102</v>
      </c>
      <c r="AC10" s="33" t="s">
        <v>39</v>
      </c>
      <c r="AD10" s="33">
        <v>178</v>
      </c>
      <c r="AE10" s="33" t="s">
        <v>38</v>
      </c>
      <c r="AF10" s="252">
        <v>1</v>
      </c>
      <c r="AG10" s="119" t="str">
        <f>IF(OR(OR(ISNUMBER(SEARCH("1",V10)),ISNUMBER(SEARCH("2",V10))),OR(ISNUMBER(SEARCH("1",W10)),ISNUMBER(SEARCH("1",W10)))),E10,"")</f>
        <v>TBD</v>
      </c>
      <c r="AH10" s="120"/>
      <c r="AI10" s="100"/>
    </row>
    <row r="11" spans="1:35" s="96" customFormat="1" ht="11.4" thickTop="1" thickBot="1">
      <c r="A11" s="452"/>
      <c r="B11" s="450"/>
      <c r="C11" s="102"/>
      <c r="D11" s="371"/>
      <c r="E11" s="131"/>
      <c r="F11" s="131"/>
      <c r="G11" s="131"/>
      <c r="H11" s="131"/>
      <c r="I11" s="205"/>
      <c r="J11" s="206"/>
      <c r="K11" s="131"/>
      <c r="L11" s="131"/>
      <c r="M11" s="132"/>
      <c r="N11" s="131"/>
      <c r="O11" s="131"/>
      <c r="P11" s="133"/>
      <c r="Q11" s="347" t="s">
        <v>69</v>
      </c>
      <c r="R11" s="386"/>
      <c r="S11" s="348" t="s">
        <v>64</v>
      </c>
      <c r="T11" s="128" t="s">
        <v>181</v>
      </c>
      <c r="U11" s="128" t="s">
        <v>13</v>
      </c>
      <c r="V11" s="80"/>
      <c r="W11" s="80"/>
      <c r="X11" s="80"/>
      <c r="Y11" s="80"/>
      <c r="Z11" s="80"/>
      <c r="AA11" s="80"/>
      <c r="AB11" s="80"/>
      <c r="AC11" s="80"/>
      <c r="AD11" s="80"/>
      <c r="AE11" s="80"/>
      <c r="AF11" s="253"/>
      <c r="AG11" s="135" t="str">
        <f>IF(OR(OR(ISNUMBER(SEARCH("1",V11)),ISNUMBER(SEARCH("2",V11))),OR(ISNUMBER(SEARCH("1",W11)),ISNUMBER(SEARCH("1",W11)))),E10,"")</f>
        <v/>
      </c>
      <c r="AH11" s="120"/>
      <c r="AI11" s="100"/>
    </row>
    <row r="12" spans="1:35" s="96" customFormat="1" ht="11.25" customHeight="1" thickTop="1" thickBot="1">
      <c r="A12" s="451" t="s">
        <v>35</v>
      </c>
      <c r="B12" s="450" t="s">
        <v>116</v>
      </c>
      <c r="C12" s="102"/>
      <c r="D12" s="369" t="s">
        <v>164</v>
      </c>
      <c r="E12" s="112" t="s">
        <v>100</v>
      </c>
      <c r="F12" s="93" t="s">
        <v>100</v>
      </c>
      <c r="G12" s="93" t="str">
        <f>IF(AND(ISNUMBER(SEARCH("CAxxx",F12)),ISNUMBER(SEARCH("IPC[I]",F12)),ISNUMBER(SEARCH("GSI",F12))),"5800mV .. 8200mV",
IF(AND(ISNUMBER(SEARCH("CAxxx",F12)),ISNUMBER(SEARCH("IPC[I]",F12))),"11000µA .. 13000µA",
IF(AND(ISNUMBER(SEARCH("CAxxx",F12)),ISNUMBER(SEARCH("IPC[U]",F12)),ISNUMBER(SEARCH("GSI",F12))),"6800mV .. 8200mV",
IF(AND(ISNUMBER(SEARCH("CAxxx",F12)),ISNUMBER(SEARCH("IPC[U]",F12))),"7000mV .. 8000mV",
IF(AND(ISNUMBER(SEARCH("CE134",F12)),ISNUMBER(SEARCH("GSI",F12))),"4600mV .. 10400mV",
IF(ISNUMBER(SEARCH("CE134",F12)),"2800µA .. 8200µA",
IF(AND(ISNUMBER(SEARCH("CE281",F12)),ISNUMBER(SEARCH("GSI",F12))),"4600mV .. 10400mV",
IF(ISNUMBER(SEARCH("CE281",F12)),"2800µA .. 8200µA",
IF(AND(ISNUMBER(SEARCH("CE311",F12)),ISNUMBER(SEARCH("GSI",F12))),"4600mV .. 10400mV",
IF(ISNUMBER(SEARCH("CE311",F12)),"2800µA .. 8200µA",
IF(ISNUMBER(SEARCH("CE680",F12)),"9000mV .. 15000mV",
IF(ISNUMBER(SEARCH("786A",F12)),"3000mV .. 21000mV",
IF(ISNUMBER(SEARCH("797L",F12)),"4000mV .. 16000mV",
IF(ISNUMBER(SEARCH("799LF",F12)),"2000mV .. 14000mV",
IF(ISNUMBER(SEARCH("SE120",F12)),"4000µA .. 20000µA",
IF(AND(ISNUMBER(SEARCH("CV210",F12)),ISNUMBER(SEARCH("[I]",F12))),"-17000µA .. -7000µA",
IF(AND(ISNUMBER(SEARCH("CV210",F12)),ISNUMBER(SEARCH("[U]",F12))),"-12500mV .. -2500mV",
IF(AND(ISNUMBER(SEARCH("VE210",F12)),ISNUMBER(SEARCH("[I]",F12))),"-17000µA .. -7000µA",
IF(AND(ISNUMBER(SEARCH("VE210",F12)),ISNUMBER(SEARCH("[U]",F12))),"-12500mV .. -2500mV",
IF(ISNUMBER(SEARCH("CV213",F12)),"-5000mV .. 5000mV",
IF(ISNUMBER(SEARCH("CV214",F12)),"-5000mV .. 5000mV",
IF(ISNUMBER(SEARCH("PV102",F12)),"900mV .. 15000mV",
""))))))))))))))))))))))</f>
        <v/>
      </c>
      <c r="H12" s="113" t="s">
        <v>172</v>
      </c>
      <c r="I12" s="198" t="str">
        <f>IF(AND(ISNUMBER(SEARCH("CAxxx",F12)),ISNUMBER(SEARCH("[I]",F12))),"0",
IF(AND(ISNUMBER(SEARCH("CAxxx",F12)),ISNUMBER(SEARCH("IPC",F12)),ISNUMBER(SEARCH("GSI",F12))),"0",
IF(AND(ISNUMBER(SEARCH("CAxxx",F12)),ISNUMBER(SEARCH("[U]",F12))),"0",
IF(AND(ISNUMBER(SEARCH("CE134",F12)),ISNUMBER(SEARCH("GSI",F12))),"5",
IF(ISNUMBER(SEARCH("CE134",F8)),"5",
IF(AND(ISNUMBER(SEARCH("CE281",F8)),ISNUMBER(SEARCH("GSI",F8))),"10",
IF(ISNUMBER(SEARCH("CE281",F8)),"10",
IF(AND(ISNUMBER(SEARCH("CE311",F8)),ISNUMBER(SEARCH("GSI",F8))),"50",
IF(ISNUMBER(SEARCH("CE311",F8)),"50",
IF(ISNUMBER(SEARCH("CE680",F8)),"100",
IF(ISNUMBER(SEARCH("786A",F8)),"100",
IF(ISNUMBER(SEARCH("797L",F8)),"500",
IF(ISNUMBER(SEARCH("799LF",F8)),"500",
IF(ISNUMBER(SEARCH("SE120",F8)),"2000",
IF(AND(ISNUMBER(SEARCH("CV210",F12)),ISNUMBER(SEARCH("[I]",F12))),"50",
IF(AND(ISNUMBER(SEARCH("CV210",F12)),ISNUMBER(SEARCH("[U]",F12))),"50",
IF(AND(ISNUMBER(SEARCH("VE210",F12)),ISNUMBER(SEARCH("[I]",F12))),"50",
IF(AND(ISNUMBER(SEARCH("VE210",F12)),ISNUMBER(SEARCH("[U]",F12))),"50",
IF(ISNUMBER(SEARCH("CV213",F12)),"20",
IF(ISNUMBER(SEARCH("CV214",F12)),"20",
""))))))))))))))))))))</f>
        <v/>
      </c>
      <c r="J12" s="199" t="str">
        <f>IF(AND(ISNUMBER(SEARCH("CAxxx",F12)),ISNUMBER(SEARCH("[I]",F12))),"µA/mm/s",
IF(AND(ISNUMBER(SEARCH("CAxxx",F12)),ISNUMBER(SEARCH("IPC",F12)),ISNUMBER(SEARCH("GSI",F12))),"mV/mm/s",
IF(AND(ISNUMBER(SEARCH("CAxxx",F12)),ISNUMBER(SEARCH("[U]",F12))),"mV/mm/s",
IF(AND(ISNUMBER(SEARCH("CV210",F12)),ISNUMBER(SEARCH("[I]",F12))),"µA/mm/s",
IF(AND(ISNUMBER(SEARCH("CV210",F12)),ISNUMBER(SEARCH("[U]",F12))),"mV/mm/s",
IF(ISNUMBER(SEARCH("CV213",F12)),"mV/mm/s",
IF(ISNUMBER(SEARCH("CV214",F12)),"mV/mm/s",
IF(AND(ISNUMBER(SEARCH("CAxxx",F8)),ISNUMBER(SEARCH("IPC[I]",F8)),ISNUMBER(SEARCH("GSI",F8))),"mV/g",
IF(AND(ISNUMBER(SEARCH("CAxxx",F8)),ISNUMBER(SEARCH("IPC[I]",F8))),"µA/g",
IF(AND(ISNUMBER(SEARCH("CAxxx",F8)),ISNUMBER(SEARCH("IPC[U]",F8)),ISNUMBER(SEARCH("GSI",F8))),"mV/g",
IF(AND(ISNUMBER(SEARCH("CAxxx",F8)),ISNUMBER(SEARCH("IPC[U]",F8))),"mV/g",
IF(AND(ISNUMBER(SEARCH("CE134",F8)),ISNUMBER(SEARCH("GSI",F8))),"mV/g",
IF(ISNUMBER(SEARCH("CE134",F8)),"µA/g",
IF(AND(ISNUMBER(SEARCH("CE281",F8)),ISNUMBER(SEARCH("GSI",F8))),"mV/g",
IF(ISNUMBER(SEARCH("CE281",F8)),"µA/g",
IF(AND(ISNUMBER(SEARCH("CE311",F8)),ISNUMBER(SEARCH("GSI",F8))),"mV/g",
IF(ISNUMBER(SEARCH("CE311",F8)),"µA/g",
IF(ISNUMBER(SEARCH("CE680",F8)),"mV/g",
IF(ISNUMBER(SEARCH("786A",F8)),"mV/g",
IF(ISNUMBER(SEARCH("797L",F8)),"mV/g",
IF(ISNUMBER(SEARCH("799LF",F8)),"mV/g",
IF(ISNUMBER(SEARCH("SE120",F8)),"µA/g",
""))))))))))))))))))))))</f>
        <v/>
      </c>
      <c r="K12" s="114" t="s">
        <v>53</v>
      </c>
      <c r="L12" s="361" t="s">
        <v>60</v>
      </c>
      <c r="M12" s="115" t="s">
        <v>34</v>
      </c>
      <c r="N12" s="363" t="s">
        <v>35</v>
      </c>
      <c r="O12" s="93" t="s">
        <v>63</v>
      </c>
      <c r="P12" s="116"/>
      <c r="Q12" s="349" t="s">
        <v>68</v>
      </c>
      <c r="R12" s="385"/>
      <c r="S12" s="346" t="s">
        <v>64</v>
      </c>
      <c r="T12" s="93" t="s">
        <v>181</v>
      </c>
      <c r="U12" s="93" t="s">
        <v>70</v>
      </c>
      <c r="V12" s="33" t="s">
        <v>17</v>
      </c>
      <c r="W12" s="33"/>
      <c r="X12" s="33"/>
      <c r="Y12" s="33"/>
      <c r="Z12" s="33"/>
      <c r="AA12" s="33"/>
      <c r="AB12" s="33">
        <v>102</v>
      </c>
      <c r="AC12" s="33" t="s">
        <v>39</v>
      </c>
      <c r="AD12" s="33">
        <v>178</v>
      </c>
      <c r="AE12" s="33" t="s">
        <v>38</v>
      </c>
      <c r="AF12" s="252">
        <v>1</v>
      </c>
      <c r="AG12" s="119" t="str">
        <f>IF(OR(OR(ISNUMBER(SEARCH("1",V12)),ISNUMBER(SEARCH("2",V12))),OR(ISNUMBER(SEARCH("1",W12)),ISNUMBER(SEARCH("1",W12)))),E12,"")</f>
        <v>TBD</v>
      </c>
      <c r="AH12" s="120"/>
      <c r="AI12" s="100"/>
    </row>
    <row r="13" spans="1:35" s="96" customFormat="1" ht="11.4" thickTop="1" thickBot="1">
      <c r="A13" s="452"/>
      <c r="B13" s="450"/>
      <c r="C13" s="102"/>
      <c r="D13" s="371"/>
      <c r="E13" s="131"/>
      <c r="F13" s="131"/>
      <c r="G13" s="131"/>
      <c r="H13" s="131"/>
      <c r="I13" s="205"/>
      <c r="J13" s="206"/>
      <c r="K13" s="131"/>
      <c r="L13" s="131"/>
      <c r="M13" s="132"/>
      <c r="N13" s="131"/>
      <c r="O13" s="131"/>
      <c r="P13" s="133"/>
      <c r="Q13" s="347" t="s">
        <v>69</v>
      </c>
      <c r="R13" s="386"/>
      <c r="S13" s="348" t="s">
        <v>64</v>
      </c>
      <c r="T13" s="128" t="s">
        <v>181</v>
      </c>
      <c r="U13" s="128" t="s">
        <v>13</v>
      </c>
      <c r="V13" s="80"/>
      <c r="W13" s="80"/>
      <c r="X13" s="80"/>
      <c r="Y13" s="80"/>
      <c r="Z13" s="80"/>
      <c r="AA13" s="80"/>
      <c r="AB13" s="80"/>
      <c r="AC13" s="80"/>
      <c r="AD13" s="80"/>
      <c r="AE13" s="80"/>
      <c r="AF13" s="253"/>
      <c r="AG13" s="135" t="str">
        <f>IF(OR(OR(ISNUMBER(SEARCH("1",V13)),ISNUMBER(SEARCH("2",V13))),OR(ISNUMBER(SEARCH("1",W13)),ISNUMBER(SEARCH("1",W13)))),E12,"")</f>
        <v/>
      </c>
      <c r="AH13" s="120"/>
      <c r="AI13" s="100"/>
    </row>
    <row r="14" spans="1:35" s="96" customFormat="1" ht="15" customHeight="1" thickTop="1" thickBot="1">
      <c r="A14" s="451" t="s">
        <v>95</v>
      </c>
      <c r="B14" s="449" t="s">
        <v>199</v>
      </c>
      <c r="C14" s="102"/>
      <c r="D14" s="369" t="s">
        <v>152</v>
      </c>
      <c r="E14" s="112" t="s">
        <v>100</v>
      </c>
      <c r="F14" s="93" t="s">
        <v>100</v>
      </c>
      <c r="G14" s="93" t="str">
        <f>IF(AND(ISNUMBER(SEARCH("CPxxx",F14)),ISNUMBER(SEARCH("IPC[I]",F14)),ISNUMBER(SEARCH("GSI",F14))),"5800mV .. 8200mV",
IF(AND(ISNUMBER(SEARCH("CPxxx",F14)),ISNUMBER(SEARCH("IPC[I]",F14))),"11000uA .. 13000uA",
IF(AND(ISNUMBER(SEARCH("CPxxx",F14)),ISNUMBER(SEARCH("IPC[U]",F14)),ISNUMBER(SEARCH("GSI",F14))),"5800mV .. 8200mV",
IF(AND(ISNUMBER(SEARCH("CPxxx",F14)),ISNUMBER(SEARCH("IPC[U]",F14))),"7000mV .. 8000mV",
""))))</f>
        <v/>
      </c>
      <c r="H14" s="113" t="s">
        <v>172</v>
      </c>
      <c r="I14" s="198" t="str">
        <f>IF(AND(ISNUMBER(SEARCH("CPxxx",F14))),"0",
"")</f>
        <v/>
      </c>
      <c r="J14" s="204" t="str">
        <f>IF(AND(ISNUMBER(SEARCH("CP103",F14)),ISNUMBER(SEARCH("IPC",F14)),ISNUMBER(SEARCH("GSI",F14))),"mv/mbar",
IF(AND(ISNUMBER(SEARCH("CP104",F14)),ISNUMBER(SEARCH("IPC",F14)),ISNUMBER(SEARCH("GSI",F14))),"mv/mbar",
IF(AND(ISNUMBER(SEARCH("CP106",F14)),ISNUMBER(SEARCH("IPC",F14)),ISNUMBER(SEARCH("GSI",F14))),"mv/psi",
IF(AND(ISNUMBER(SEARCH("CP107",F14)),ISNUMBER(SEARCH("IPC",F14)),ISNUMBER(SEARCH("GSI",F14))),"mv/mbar",
IF(AND(ISNUMBER(SEARCH("CP211",F14)),ISNUMBER(SEARCH("IPC",F14)),ISNUMBER(SEARCH("GSI",F14))),"mv/mbar",
IF(AND(ISNUMBER(SEARCH("CP216",F14)),ISNUMBER(SEARCH("IPC",F14)),ISNUMBER(SEARCH("GSI",F14))),"mv/mbar",
IF(AND(ISNUMBER(SEARCH("CP23x",F14)),ISNUMBER(SEARCH("IPC",F14)),ISNUMBER(SEARCH("GSI",F14))),"mv/mbar",
"")))))))</f>
        <v/>
      </c>
      <c r="K14" s="235" t="s">
        <v>53</v>
      </c>
      <c r="L14" s="361" t="s">
        <v>60</v>
      </c>
      <c r="M14" s="115" t="s">
        <v>34</v>
      </c>
      <c r="N14" s="364" t="s">
        <v>95</v>
      </c>
      <c r="O14" s="93" t="s">
        <v>63</v>
      </c>
      <c r="P14" s="116"/>
      <c r="Q14" s="352" t="s">
        <v>200</v>
      </c>
      <c r="R14" s="387"/>
      <c r="S14" s="346" t="s">
        <v>153</v>
      </c>
      <c r="T14" s="93" t="s">
        <v>181</v>
      </c>
      <c r="U14" s="93" t="s">
        <v>67</v>
      </c>
      <c r="V14" s="33">
        <v>1</v>
      </c>
      <c r="W14" s="33" t="s">
        <v>13</v>
      </c>
      <c r="X14" s="33"/>
      <c r="Y14" s="33"/>
      <c r="Z14" s="33"/>
      <c r="AA14" s="33"/>
      <c r="AB14" s="33">
        <v>102</v>
      </c>
      <c r="AC14" s="33" t="s">
        <v>39</v>
      </c>
      <c r="AD14" s="33">
        <v>178</v>
      </c>
      <c r="AE14" s="33" t="s">
        <v>38</v>
      </c>
      <c r="AF14" s="252">
        <v>1</v>
      </c>
      <c r="AG14" s="119" t="str">
        <f>IF(OR(OR(ISNUMBER(SEARCH("1",V14)),ISNUMBER(SEARCH("2",V14))),OR(ISNUMBER(SEARCH("1",W14)),ISNUMBER(SEARCH("1",W14)))),E14,"")</f>
        <v>TBD</v>
      </c>
      <c r="AH14" s="120"/>
      <c r="AI14" s="100"/>
    </row>
    <row r="15" spans="1:35" s="96" customFormat="1" ht="12.75" customHeight="1" thickTop="1" thickBot="1">
      <c r="A15" s="452"/>
      <c r="B15" s="450"/>
      <c r="C15" s="102"/>
      <c r="D15" s="371"/>
      <c r="E15" s="131"/>
      <c r="F15" s="131"/>
      <c r="G15" s="131"/>
      <c r="H15" s="131"/>
      <c r="I15" s="205"/>
      <c r="J15" s="206"/>
      <c r="K15" s="131"/>
      <c r="L15" s="131"/>
      <c r="M15" s="260" t="s">
        <v>202</v>
      </c>
      <c r="N15" s="365"/>
      <c r="O15" s="415" t="s">
        <v>327</v>
      </c>
      <c r="P15" s="416"/>
      <c r="Q15" s="350"/>
      <c r="R15" s="386"/>
      <c r="S15" s="348"/>
      <c r="T15" s="128"/>
      <c r="U15" s="128" t="s">
        <v>13</v>
      </c>
      <c r="V15" s="80"/>
      <c r="W15" s="80" t="s">
        <v>111</v>
      </c>
      <c r="X15" s="80"/>
      <c r="Y15" s="80"/>
      <c r="Z15" s="80"/>
      <c r="AA15" s="80"/>
      <c r="AB15" s="80"/>
      <c r="AC15" s="80"/>
      <c r="AD15" s="80"/>
      <c r="AE15" s="80"/>
      <c r="AF15" s="253"/>
      <c r="AG15" s="135" t="str">
        <f>IF(OR(OR(ISNUMBER(SEARCH("1",V15)),ISNUMBER(SEARCH("2",V15))),OR(ISNUMBER(SEARCH("1",W15)),ISNUMBER(SEARCH("1",W15)))),E14,"")</f>
        <v/>
      </c>
      <c r="AH15" s="120"/>
      <c r="AI15" s="100"/>
    </row>
    <row r="16" spans="1:35" s="96" customFormat="1" ht="15" customHeight="1" thickTop="1" thickBot="1">
      <c r="A16" s="451" t="s">
        <v>95</v>
      </c>
      <c r="B16" s="449" t="s">
        <v>199</v>
      </c>
      <c r="C16" s="102"/>
      <c r="D16" s="369" t="s">
        <v>152</v>
      </c>
      <c r="E16" s="112" t="s">
        <v>100</v>
      </c>
      <c r="F16" s="93" t="s">
        <v>100</v>
      </c>
      <c r="G16" s="93" t="str">
        <f>IF(AND(ISNUMBER(SEARCH("CPxxx",F16)),ISNUMBER(SEARCH("IPC[I]",F16)),ISNUMBER(SEARCH("GSI",F16))),"5800mV .. 8200mV",
IF(AND(ISNUMBER(SEARCH("CPxxx",F16)),ISNUMBER(SEARCH("IPC[I]",F16))),"11000uA .. 13000uA",
IF(AND(ISNUMBER(SEARCH("CPxxx",F16)),ISNUMBER(SEARCH("IPC[U]",F16)),ISNUMBER(SEARCH("GSI",F16))),"5800mV .. 8200mV",
IF(AND(ISNUMBER(SEARCH("CPxxx",F16)),ISNUMBER(SEARCH("IPC[U]",F16))),"7000mV .. 8000mV",
""))))</f>
        <v/>
      </c>
      <c r="H16" s="113" t="s">
        <v>172</v>
      </c>
      <c r="I16" s="198" t="str">
        <f>IF(AND(ISNUMBER(SEARCH("CPxxx",F16))),"0",
"")</f>
        <v/>
      </c>
      <c r="J16" s="204" t="str">
        <f>IF(AND(ISNUMBER(SEARCH("CP103",F16)),ISNUMBER(SEARCH("IPC",F16)),ISNUMBER(SEARCH("GSI",F16))),"mv/mbar",
IF(AND(ISNUMBER(SEARCH("CP104",F16)),ISNUMBER(SEARCH("IPC",F16)),ISNUMBER(SEARCH("GSI",F16))),"mv/mbar",
IF(AND(ISNUMBER(SEARCH("CP106",F16)),ISNUMBER(SEARCH("IPC",F16)),ISNUMBER(SEARCH("GSI",F16))),"mv/psi",
IF(AND(ISNUMBER(SEARCH("CP107",F16)),ISNUMBER(SEARCH("IPC",F16)),ISNUMBER(SEARCH("GSI",F16))),"mv/mbar",
IF(AND(ISNUMBER(SEARCH("CP211",F16)),ISNUMBER(SEARCH("IPC",F16)),ISNUMBER(SEARCH("GSI",F16))),"mv/mbar",
IF(AND(ISNUMBER(SEARCH("CP216",F16)),ISNUMBER(SEARCH("IPC",F16)),ISNUMBER(SEARCH("GSI",F16))),"mv/mbar",
IF(AND(ISNUMBER(SEARCH("CP23x",F16)),ISNUMBER(SEARCH("IPC",F16)),ISNUMBER(SEARCH("GSI",F16))),"mv/mbar",
"")))))))</f>
        <v/>
      </c>
      <c r="K16" s="235" t="s">
        <v>53</v>
      </c>
      <c r="L16" s="361" t="s">
        <v>60</v>
      </c>
      <c r="M16" s="115" t="s">
        <v>34</v>
      </c>
      <c r="N16" s="364" t="s">
        <v>95</v>
      </c>
      <c r="O16" s="93" t="s">
        <v>63</v>
      </c>
      <c r="P16" s="116"/>
      <c r="Q16" s="352" t="s">
        <v>200</v>
      </c>
      <c r="R16" s="387"/>
      <c r="S16" s="346" t="s">
        <v>153</v>
      </c>
      <c r="T16" s="93" t="s">
        <v>181</v>
      </c>
      <c r="U16" s="93" t="s">
        <v>67</v>
      </c>
      <c r="V16" s="33">
        <v>1</v>
      </c>
      <c r="W16" s="33" t="s">
        <v>13</v>
      </c>
      <c r="X16" s="33"/>
      <c r="Y16" s="33"/>
      <c r="Z16" s="33"/>
      <c r="AA16" s="33"/>
      <c r="AB16" s="33">
        <v>102</v>
      </c>
      <c r="AC16" s="33" t="s">
        <v>39</v>
      </c>
      <c r="AD16" s="33">
        <v>178</v>
      </c>
      <c r="AE16" s="33" t="s">
        <v>38</v>
      </c>
      <c r="AF16" s="252">
        <v>1</v>
      </c>
      <c r="AG16" s="119" t="str">
        <f>IF(OR(OR(ISNUMBER(SEARCH("1",V14)),ISNUMBER(SEARCH("2",V14))),OR(ISNUMBER(SEARCH("1",W14)),ISNUMBER(SEARCH("1",W14)))),E14,"")</f>
        <v>TBD</v>
      </c>
      <c r="AH16" s="120"/>
      <c r="AI16" s="100"/>
    </row>
    <row r="17" spans="1:35" s="96" customFormat="1" ht="12.75" customHeight="1" thickTop="1" thickBot="1">
      <c r="A17" s="452"/>
      <c r="B17" s="450"/>
      <c r="C17" s="102"/>
      <c r="D17" s="371"/>
      <c r="E17" s="131"/>
      <c r="F17" s="131"/>
      <c r="G17" s="131"/>
      <c r="H17" s="131"/>
      <c r="I17" s="205"/>
      <c r="J17" s="206"/>
      <c r="K17" s="131"/>
      <c r="L17" s="131"/>
      <c r="M17" s="260" t="s">
        <v>202</v>
      </c>
      <c r="N17" s="365"/>
      <c r="O17" s="415" t="s">
        <v>327</v>
      </c>
      <c r="P17" s="416"/>
      <c r="Q17" s="350"/>
      <c r="R17" s="386"/>
      <c r="S17" s="348"/>
      <c r="T17" s="128"/>
      <c r="U17" s="128" t="s">
        <v>13</v>
      </c>
      <c r="V17" s="80"/>
      <c r="W17" s="80" t="s">
        <v>111</v>
      </c>
      <c r="X17" s="80"/>
      <c r="Y17" s="80"/>
      <c r="Z17" s="80"/>
      <c r="AA17" s="80"/>
      <c r="AB17" s="80"/>
      <c r="AC17" s="80"/>
      <c r="AD17" s="80"/>
      <c r="AE17" s="80"/>
      <c r="AF17" s="253"/>
      <c r="AG17" s="135" t="str">
        <f>IF(OR(OR(ISNUMBER(SEARCH("1",V15)),ISNUMBER(SEARCH("2",V15))),OR(ISNUMBER(SEARCH("1",W15)),ISNUMBER(SEARCH("1",W15)))),E14,"")</f>
        <v/>
      </c>
      <c r="AH17" s="120"/>
      <c r="AI17" s="100"/>
    </row>
    <row r="18" spans="1:35" s="96" customFormat="1" ht="11.25" customHeight="1" thickTop="1" thickBot="1">
      <c r="A18" s="449" t="s">
        <v>11</v>
      </c>
      <c r="B18" s="449" t="s">
        <v>112</v>
      </c>
      <c r="C18" s="102"/>
      <c r="D18" s="369" t="s">
        <v>152</v>
      </c>
      <c r="E18" s="136" t="s">
        <v>100</v>
      </c>
      <c r="F18" s="95" t="s">
        <v>100</v>
      </c>
      <c r="G18" s="137" t="str">
        <f>IF(ISNUMBER(SEARCH("TBD",F18)),"","-1600mV .. -17600mV")</f>
        <v/>
      </c>
      <c r="H18" s="113" t="s">
        <v>172</v>
      </c>
      <c r="I18" s="207" t="str">
        <f>IF(OR(AND(ISNUMBER(SEARCH("TQ401",F18)),ISNUMBER(SEARCH("[I]",F18))),
    AND(ISNUMBER(SEARCH("[I]",F18)),ISNUMBER(SEARCH("2mm",F18)))),"2.5",
IF(OR(AND(ISNUMBER(SEARCH("TQ401",F18)),ISNUMBER(SEARCH("[U]",F18))),
AND(OR(ISNUMBER(SEARCH("[U]",F18)),ISNUMBER(SEARCH("GSI",F18))),ISNUMBER(SEARCH("2mm",F18)))),"8",
IF(AND(ISNUMBER(SEARCH("TQ4X2",F18)),OR(ISNUMBER(SEARCH("[U]",F18)),ISNUMBER(SEARCH("GSI",F18))),ISNUMBER(SEARCH("4mm",F18))),"4",
IF(AND(ISNUMBER(SEARCH("TQ4X2",F18)),OR(ISNUMBER(SEARCH("[I]",F18)),ISNUMBER(SEARCH("GSI",F18))),ISNUMBER(SEARCH("4mm",F18))),"1.25",
IF(AND(ISNUMBER(SEARCH("TQ4X3",F18)),OR(ISNUMBER(SEARCH("[U]",F18)),ISNUMBER(SEARCH("GSI",F18)))),"1.33",
IF(AND(ISNUMBER(SEARCH("TQ4X3",F18)),OR(ISNUMBER(SEARCH("[I]",F18)),ISNUMBER(SEARCH("GSI",F18)))),"0.417",
""))))))</f>
        <v/>
      </c>
      <c r="J18" s="208" t="str">
        <f>IF(OR(AND(ISNUMBER(SEARCH("TQ401",F18)),ISNUMBER(SEARCH("[I]",F18))),
AND(ISNUMBER(SEARCH("[I]",F18)),ISNUMBER(SEARCH("2mm",F18)))),"µA/µm",
IF(OR(AND(ISNUMBER(SEARCH("TQ401",F18)),ISNUMBER(SEARCH("[U]",F18))),
AND(OR(ISNUMBER(SEARCH("[U]",F18)),ISNUMBER(SEARCH("GSI",F18))),ISNUMBER(SEARCH("2mm",F18)))),"mV/µm",
IF(AND(ISNUMBER(SEARCH("TQ4X2",F18)),OR(ISNUMBER(SEARCH("[U]",F18)),ISNUMBER(SEARCH("GSI",F18))),ISNUMBER(SEARCH("4mm",F18))),"mV/µm",
IF(AND(ISNUMBER(SEARCH("TQ4X2",F18)),OR(ISNUMBER(SEARCH("[I]",F18)),ISNUMBER(SEARCH("GSI",F18))),ISNUMBER(SEARCH("4mm",F18))),"µA/µm",
IF(AND(ISNUMBER(SEARCH("TQ4X3",F18)),OR(ISNUMBER(SEARCH("[U]",F18)),ISNUMBER(SEARCH("GSI",F18)))),"mV/µm",
IF(AND(ISNUMBER(SEARCH("TQ4X3",F18)),OR(ISNUMBER(SEARCH("[I]",F18)),ISNUMBER(SEARCH("GSI",F18)))),"µA/µm",
""))))))</f>
        <v/>
      </c>
      <c r="K18" s="236" t="s">
        <v>53</v>
      </c>
      <c r="L18" s="362" t="s">
        <v>60</v>
      </c>
      <c r="M18" s="140" t="s">
        <v>34</v>
      </c>
      <c r="N18" s="366" t="s">
        <v>11</v>
      </c>
      <c r="O18" s="141" t="s">
        <v>205</v>
      </c>
      <c r="P18" s="142"/>
      <c r="Q18" s="353" t="s">
        <v>198</v>
      </c>
      <c r="R18" s="385"/>
      <c r="S18" s="359" t="s">
        <v>75</v>
      </c>
      <c r="T18" s="251" t="s">
        <v>182</v>
      </c>
      <c r="U18" s="144" t="s">
        <v>13</v>
      </c>
      <c r="V18" s="33"/>
      <c r="W18" s="33"/>
      <c r="X18" s="33"/>
      <c r="Y18" s="33"/>
      <c r="Z18" s="33"/>
      <c r="AA18" s="33"/>
      <c r="AB18" s="33"/>
      <c r="AC18" s="33"/>
      <c r="AD18" s="33"/>
      <c r="AE18" s="33"/>
      <c r="AF18" s="252"/>
      <c r="AG18" s="119" t="str">
        <f>IF(OR(OR(ISNUMBER(SEARCH("1",V18)),ISNUMBER(SEARCH("2",V18))),OR(ISNUMBER(SEARCH("1",W18)),ISNUMBER(SEARCH("1",W18)))),E18,"")</f>
        <v/>
      </c>
      <c r="AH18" s="120"/>
      <c r="AI18" s="100"/>
    </row>
    <row r="19" spans="1:35" s="96" customFormat="1" ht="12.75" customHeight="1" thickTop="1" thickBot="1">
      <c r="A19" s="449"/>
      <c r="B19" s="449"/>
      <c r="C19" s="102"/>
      <c r="D19" s="371"/>
      <c r="E19" s="145"/>
      <c r="F19" s="372"/>
      <c r="G19" s="147"/>
      <c r="H19" s="132"/>
      <c r="I19" s="205"/>
      <c r="J19" s="209"/>
      <c r="K19" s="132"/>
      <c r="L19" s="131"/>
      <c r="M19" s="132"/>
      <c r="N19" s="372"/>
      <c r="O19" s="372"/>
      <c r="P19" s="373"/>
      <c r="Q19" s="354" t="s">
        <v>69</v>
      </c>
      <c r="R19" s="386"/>
      <c r="S19" s="348" t="s">
        <v>64</v>
      </c>
      <c r="T19" s="127" t="s">
        <v>183</v>
      </c>
      <c r="U19" s="127" t="s">
        <v>203</v>
      </c>
      <c r="V19" s="34" t="s">
        <v>17</v>
      </c>
      <c r="W19" s="34"/>
      <c r="X19" s="34"/>
      <c r="Y19" s="34"/>
      <c r="Z19" s="34"/>
      <c r="AA19" s="34"/>
      <c r="AB19" s="80">
        <v>102</v>
      </c>
      <c r="AC19" s="80" t="s">
        <v>39</v>
      </c>
      <c r="AD19" s="80">
        <v>178</v>
      </c>
      <c r="AE19" s="80" t="s">
        <v>38</v>
      </c>
      <c r="AF19" s="253">
        <v>1</v>
      </c>
      <c r="AG19" s="135" t="str">
        <f>IF(OR(OR(ISNUMBER(SEARCH("1",V19)),ISNUMBER(SEARCH("2",V19))),OR(ISNUMBER(SEARCH("1",W19)),ISNUMBER(SEARCH("1",W19)))),E18,"")</f>
        <v>TBD</v>
      </c>
      <c r="AH19" s="120"/>
      <c r="AI19" s="100"/>
    </row>
    <row r="20" spans="1:35" s="96" customFormat="1" ht="11.25" customHeight="1" thickTop="1" thickBot="1">
      <c r="A20" s="449" t="s">
        <v>11</v>
      </c>
      <c r="B20" s="449" t="s">
        <v>127</v>
      </c>
      <c r="C20" s="102"/>
      <c r="D20" s="369" t="s">
        <v>164</v>
      </c>
      <c r="E20" s="136" t="s">
        <v>100</v>
      </c>
      <c r="F20" s="95" t="s">
        <v>100</v>
      </c>
      <c r="G20" s="137" t="str">
        <f>IF(ISNUMBER(SEARCH("TBD",F20)),"","-1600mV .. -17600mV")</f>
        <v/>
      </c>
      <c r="H20" s="113" t="s">
        <v>172</v>
      </c>
      <c r="I20" s="207" t="str">
        <f>IF(OR(AND(ISNUMBER(SEARCH("TQ401",F20)),ISNUMBER(SEARCH("[I]",F20))),
    AND(ISNUMBER(SEARCH("[I]",F20)),ISNUMBER(SEARCH("2mm",F20)))),"2.5",
IF(OR(AND(ISNUMBER(SEARCH("TQ401",F20)),ISNUMBER(SEARCH("[U]",F20))),
AND(OR(ISNUMBER(SEARCH("[U]",F20)),ISNUMBER(SEARCH("GSI",F20))),ISNUMBER(SEARCH("2mm",F20)))),"8",
IF(AND(ISNUMBER(SEARCH("TQ4X2",F20)),OR(ISNUMBER(SEARCH("[U]",F20)),ISNUMBER(SEARCH("GSI",F20))),ISNUMBER(SEARCH("4mm",F20))),"4",
IF(AND(ISNUMBER(SEARCH("TQ4X2",F20)),OR(ISNUMBER(SEARCH("[I]",F20)),ISNUMBER(SEARCH("GSI",F20))),ISNUMBER(SEARCH("4mm",F20))),"1.25",
IF(AND(ISNUMBER(SEARCH("TQ4X3",F20)),OR(ISNUMBER(SEARCH("[U]",F20)),ISNUMBER(SEARCH("GSI",F20)))),"1.33",
IF(AND(ISNUMBER(SEARCH("TQ4X3",F20)),OR(ISNUMBER(SEARCH("[I]",F20)),ISNUMBER(SEARCH("GSI",F20)))),"0.417",
""))))))</f>
        <v/>
      </c>
      <c r="J20" s="208" t="str">
        <f>IF(OR(AND(ISNUMBER(SEARCH("TQ401",F20)),ISNUMBER(SEARCH("[I]",F20))),
AND(ISNUMBER(SEARCH("[I]",F20)),ISNUMBER(SEARCH("2mm",F20)))),"µA/µm",
IF(OR(AND(ISNUMBER(SEARCH("TQ401",F20)),ISNUMBER(SEARCH("[U]",F20))),
AND(OR(ISNUMBER(SEARCH("[U]",F20)),ISNUMBER(SEARCH("GSI",F20))),ISNUMBER(SEARCH("2mm",F20)))),"mV/µm",
IF(AND(ISNUMBER(SEARCH("TQ4X2",F20)),OR(ISNUMBER(SEARCH("[U]",F20)),ISNUMBER(SEARCH("GSI",F20))),ISNUMBER(SEARCH("4mm",F20))),"mV/µm",
IF(AND(ISNUMBER(SEARCH("TQ4X2",F20)),OR(ISNUMBER(SEARCH("[I]",F20)),ISNUMBER(SEARCH("GSI",F20))),ISNUMBER(SEARCH("4mm",F20))),"µA/µm",
IF(AND(ISNUMBER(SEARCH("TQ4X3",F20)),OR(ISNUMBER(SEARCH("[U]",F20)),ISNUMBER(SEARCH("GSI",F20)))),"mV/µm",
IF(AND(ISNUMBER(SEARCH("TQ4X3",F20)),OR(ISNUMBER(SEARCH("[I]",F20)),ISNUMBER(SEARCH("GSI",F20)))),"µA/µm",
""))))))</f>
        <v/>
      </c>
      <c r="K20" s="234" t="s">
        <v>53</v>
      </c>
      <c r="L20" s="362" t="s">
        <v>60</v>
      </c>
      <c r="M20" s="140" t="s">
        <v>34</v>
      </c>
      <c r="N20" s="366" t="s">
        <v>11</v>
      </c>
      <c r="O20" s="141" t="s">
        <v>205</v>
      </c>
      <c r="P20" s="142"/>
      <c r="Q20" s="353" t="s">
        <v>198</v>
      </c>
      <c r="R20" s="385"/>
      <c r="S20" s="359" t="s">
        <v>75</v>
      </c>
      <c r="T20" s="251" t="s">
        <v>182</v>
      </c>
      <c r="U20" s="144" t="s">
        <v>13</v>
      </c>
      <c r="V20" s="33"/>
      <c r="W20" s="33"/>
      <c r="X20" s="33"/>
      <c r="Y20" s="33"/>
      <c r="Z20" s="33"/>
      <c r="AA20" s="33"/>
      <c r="AB20" s="33"/>
      <c r="AC20" s="33"/>
      <c r="AD20" s="33"/>
      <c r="AE20" s="33"/>
      <c r="AF20" s="252"/>
      <c r="AG20" s="119" t="str">
        <f>IF(OR(OR(ISNUMBER(SEARCH("1",V20)),ISNUMBER(SEARCH("2",V20))),OR(ISNUMBER(SEARCH("1",W20)),ISNUMBER(SEARCH("1",W20)))),E20,"")</f>
        <v/>
      </c>
      <c r="AH20" s="120"/>
      <c r="AI20" s="100"/>
    </row>
    <row r="21" spans="1:35" s="96" customFormat="1" ht="12.75" customHeight="1" thickTop="1" thickBot="1">
      <c r="A21" s="453"/>
      <c r="B21" s="453"/>
      <c r="C21" s="102"/>
      <c r="D21" s="371"/>
      <c r="E21" s="145"/>
      <c r="F21" s="372"/>
      <c r="G21" s="147"/>
      <c r="H21" s="132"/>
      <c r="I21" s="205"/>
      <c r="J21" s="209"/>
      <c r="K21" s="132"/>
      <c r="L21" s="131"/>
      <c r="M21" s="132"/>
      <c r="N21" s="372"/>
      <c r="O21" s="372"/>
      <c r="P21" s="373"/>
      <c r="Q21" s="354" t="s">
        <v>69</v>
      </c>
      <c r="R21" s="386"/>
      <c r="S21" s="348" t="s">
        <v>64</v>
      </c>
      <c r="T21" s="127" t="s">
        <v>183</v>
      </c>
      <c r="U21" s="127" t="s">
        <v>203</v>
      </c>
      <c r="V21" s="34" t="s">
        <v>17</v>
      </c>
      <c r="W21" s="34"/>
      <c r="X21" s="34"/>
      <c r="Y21" s="34"/>
      <c r="Z21" s="34"/>
      <c r="AA21" s="34"/>
      <c r="AB21" s="80">
        <v>102</v>
      </c>
      <c r="AC21" s="80" t="s">
        <v>39</v>
      </c>
      <c r="AD21" s="80">
        <v>178</v>
      </c>
      <c r="AE21" s="80" t="s">
        <v>38</v>
      </c>
      <c r="AF21" s="253">
        <v>1</v>
      </c>
      <c r="AG21" s="135" t="str">
        <f>IF(OR(OR(ISNUMBER(SEARCH("1",V21)),ISNUMBER(SEARCH("2",V21))),OR(ISNUMBER(SEARCH("1",W21)),ISNUMBER(SEARCH("1",W21)))),E20,"")</f>
        <v>TBD</v>
      </c>
      <c r="AH21" s="120"/>
      <c r="AI21" s="100"/>
    </row>
    <row r="22" spans="1:35" s="96" customFormat="1" ht="12.75" customHeight="1" thickTop="1" thickBot="1">
      <c r="A22" s="336" t="s">
        <v>98</v>
      </c>
      <c r="B22" s="337" t="s">
        <v>314</v>
      </c>
      <c r="C22" s="102"/>
      <c r="D22" s="338" t="s">
        <v>314</v>
      </c>
      <c r="E22" s="112" t="s">
        <v>100</v>
      </c>
      <c r="F22" s="339"/>
      <c r="G22" s="340"/>
      <c r="H22" s="341"/>
      <c r="I22" s="342"/>
      <c r="J22" s="343"/>
      <c r="K22" s="341"/>
      <c r="L22" s="344"/>
      <c r="M22" s="412" t="s">
        <v>317</v>
      </c>
      <c r="N22" s="413"/>
      <c r="O22" s="413"/>
      <c r="P22" s="414"/>
      <c r="Q22" s="355" t="s">
        <v>98</v>
      </c>
      <c r="R22" s="388"/>
      <c r="S22" s="351" t="s">
        <v>315</v>
      </c>
      <c r="T22" s="333" t="s">
        <v>316</v>
      </c>
      <c r="U22" s="333"/>
      <c r="V22" s="334">
        <v>1</v>
      </c>
      <c r="W22" s="334"/>
      <c r="X22" s="334"/>
      <c r="Y22" s="334"/>
      <c r="Z22" s="334"/>
      <c r="AA22" s="334"/>
      <c r="AB22" s="334"/>
      <c r="AC22" s="334"/>
      <c r="AD22" s="334"/>
      <c r="AE22" s="334"/>
      <c r="AF22" s="335"/>
      <c r="AG22" s="119" t="str">
        <f>IF(OR(OR(ISNUMBER(SEARCH("1",V22)),ISNUMBER(SEARCH("2",V22))),OR(ISNUMBER(SEARCH("1",W22)),ISNUMBER(SEARCH("1",W22)))),E22,"")</f>
        <v>TBD</v>
      </c>
      <c r="AH22" s="120"/>
      <c r="AI22" s="100"/>
    </row>
    <row r="23" spans="1:35" s="96" customFormat="1" ht="11.25" customHeight="1" thickTop="1" thickBot="1">
      <c r="A23" s="449" t="s">
        <v>117</v>
      </c>
      <c r="B23" s="449" t="s">
        <v>113</v>
      </c>
      <c r="C23" s="102"/>
      <c r="D23" s="369" t="s">
        <v>152</v>
      </c>
      <c r="E23" s="112" t="s">
        <v>100</v>
      </c>
      <c r="F23" s="93" t="s">
        <v>100</v>
      </c>
      <c r="G23" s="93" t="str">
        <f>IF(AND(ISNUMBER(SEARCH("CAxxx",F23)),ISNUMBER(SEARCH("IPC[I]",F23)),ISNUMBER(SEARCH("GSI",F23))),"5800mV .. 8200mV",
IF(AND(ISNUMBER(SEARCH("CAxxx",F23)),ISNUMBER(SEARCH("IPC[I]",F23))),"11000µA .. 13000µA",
IF(AND(ISNUMBER(SEARCH("CAxxx",F23)),ISNUMBER(SEARCH("IPC[U]",F23)),ISNUMBER(SEARCH("GSI",F23))),"6800mV .. 8200mV",
IF(AND(ISNUMBER(SEARCH("CAxxx",F23)),ISNUMBER(SEARCH("IPC[U]",F23))),"7000mV .. 8000mV",
IF(AND(ISNUMBER(SEARCH("CE134",F23)),ISNUMBER(SEARCH("GSI",F23))),"4600mV .. 10400mV",
IF(ISNUMBER(SEARCH("CE134",F23)),"2800µA .. 8200µA",
IF(AND(ISNUMBER(SEARCH("CE281",F23)),ISNUMBER(SEARCH("GSI",F23))),"4600mV .. 10400mV",
IF(ISNUMBER(SEARCH("CE281",F23)),"2800µA .. 8200µA",
IF(AND(ISNUMBER(SEARCH("CE311",F23)),ISNUMBER(SEARCH("GSI",F23))),"4600mV .. 10400mV",
IF(ISNUMBER(SEARCH("CE311",F23)),"2800µA .. 8200µA",
IF(ISNUMBER(SEARCH("CE680",F23)),"9000mV .. 15000mV",
IF(ISNUMBER(SEARCH("786A",F23)),"3000mV .. 21000mV",
IF(ISNUMBER(SEARCH("797L",F23)),"4000mV .. 16000mV",
IF(ISNUMBER(SEARCH("799LF",F23)),"2000mV .. 14000mV",
IF(ISNUMBER(SEARCH("SE120",F23)),"4000µA .. 20000µA",
"")))))))))))))))</f>
        <v/>
      </c>
      <c r="H23" s="113" t="s">
        <v>172</v>
      </c>
      <c r="I23" s="198" t="str">
        <f>IF(AND(ISNUMBER(SEARCH("CAxxx",F23)),ISNUMBER(SEARCH("IPC[I]",F23)),ISNUMBER(SEARCH("GSI",F23))),"0",
IF(AND(ISNUMBER(SEARCH("CAxxx",F23)),ISNUMBER(SEARCH("IPC[I]",F23))),"0",
IF(AND(ISNUMBER(SEARCH("CAxxx",F23)),ISNUMBER(SEARCH("IPC[U]",F23)),ISNUMBER(SEARCH("GSI",F23))),"0",
IF(AND(ISNUMBER(SEARCH("CAxxx",F23)),ISNUMBER(SEARCH("IPC[U]",F23))),"0",
IF(AND(ISNUMBER(SEARCH("CE134",F23)),ISNUMBER(SEARCH("GSI",F23))),"5",
IF(ISNUMBER(SEARCH("CE134",F23)),"5",
IF(AND(ISNUMBER(SEARCH("CE281",F23)),ISNUMBER(SEARCH("GSI",F23))),"10",
IF(ISNUMBER(SEARCH("CE281",F23)),"10",
IF(AND(ISNUMBER(SEARCH("CE311",F23)),ISNUMBER(SEARCH("GSI",F23))),"50",
IF(ISNUMBER(SEARCH("CE311",F23)),"50",
IF(ISNUMBER(SEARCH("CE680",F23)),"100",
IF(ISNUMBER(SEARCH("786A",F23)),"100",
IF(ISNUMBER(SEARCH("797L",F23)),"500",
IF(ISNUMBER(SEARCH("799LF",F23)),"500",
IF(ISNUMBER(SEARCH("SE120",F23)),"2000",
"")))))))))))))))</f>
        <v/>
      </c>
      <c r="J23" s="204" t="str">
        <f>IF(AND(ISNUMBER(SEARCH("CAxxx",F23)),ISNUMBER(SEARCH("IPC[I]",F23)),ISNUMBER(SEARCH("GSI",F23))),"mV/g",
IF(AND(ISNUMBER(SEARCH("CAxxx",F23)),ISNUMBER(SEARCH("IPC[I]",F23))),"µA/g",
IF(AND(ISNUMBER(SEARCH("CAxxx",F23)),ISNUMBER(SEARCH("IPC[U]",F23)),ISNUMBER(SEARCH("GSI",F23))),"mV/g",
IF(AND(ISNUMBER(SEARCH("CAxxx",F23)),ISNUMBER(SEARCH("IPC[U]",F23))),"mV/g",
IF(AND(ISNUMBER(SEARCH("CE134",F23)),ISNUMBER(SEARCH("GSI",F23))),"mV/g",
IF(ISNUMBER(SEARCH("CE134",F23)),"µA/g",
IF(AND(ISNUMBER(SEARCH("CE281",F23)),ISNUMBER(SEARCH("GSI",F23))),"mV/g",
IF(ISNUMBER(SEARCH("CE281",F23)),"µA/g",
IF(AND(ISNUMBER(SEARCH("CE311",F23)),ISNUMBER(SEARCH("GSI",F23))),"mV/g",
IF(ISNUMBER(SEARCH("CE311",F23)),"µA/g",
IF(ISNUMBER(SEARCH("CE680",F23)),"mV/g",
IF(ISNUMBER(SEARCH("786A",F23)),"mV/g",
IF(ISNUMBER(SEARCH("797L",F23)),"mV/g",
IF(ISNUMBER(SEARCH("799LF",F23)),"mV/g",
IF(ISNUMBER(SEARCH("SE120",F23)),"µA/g",
"")))))))))))))))</f>
        <v/>
      </c>
      <c r="K23" s="235" t="s">
        <v>53</v>
      </c>
      <c r="L23" s="361" t="s">
        <v>60</v>
      </c>
      <c r="M23" s="115" t="s">
        <v>34</v>
      </c>
      <c r="N23" s="363" t="s">
        <v>117</v>
      </c>
      <c r="O23" s="346" t="s">
        <v>338</v>
      </c>
      <c r="P23" s="368" t="s">
        <v>86</v>
      </c>
      <c r="Q23" s="356" t="s">
        <v>66</v>
      </c>
      <c r="R23" s="346" t="s">
        <v>351</v>
      </c>
      <c r="S23" s="346" t="s">
        <v>342</v>
      </c>
      <c r="T23" s="226" t="s">
        <v>182</v>
      </c>
      <c r="U23" s="93" t="s">
        <v>67</v>
      </c>
      <c r="V23" s="33">
        <v>1</v>
      </c>
      <c r="W23" s="33" t="s">
        <v>13</v>
      </c>
      <c r="X23" s="33"/>
      <c r="Y23" s="33"/>
      <c r="Z23" s="33"/>
      <c r="AA23" s="33"/>
      <c r="AB23" s="33">
        <v>102</v>
      </c>
      <c r="AC23" s="33" t="s">
        <v>39</v>
      </c>
      <c r="AD23" s="33">
        <v>178</v>
      </c>
      <c r="AE23" s="33" t="s">
        <v>38</v>
      </c>
      <c r="AF23" s="252">
        <v>1</v>
      </c>
      <c r="AG23" s="119" t="str">
        <f>IF(OR(OR(ISNUMBER(SEARCH("1",V23)),ISNUMBER(SEARCH("2",V23))),OR(ISNUMBER(SEARCH("1",W23)),ISNUMBER(SEARCH("1",W23)))),E23,"")</f>
        <v>TBD</v>
      </c>
      <c r="AH23" s="120"/>
      <c r="AI23" s="100"/>
    </row>
    <row r="24" spans="1:35" s="96" customFormat="1" ht="11.4" thickTop="1" thickBot="1">
      <c r="A24" s="450"/>
      <c r="B24" s="450"/>
      <c r="C24" s="102"/>
      <c r="D24" s="371"/>
      <c r="E24" s="131"/>
      <c r="F24" s="131"/>
      <c r="G24" s="131"/>
      <c r="H24" s="131"/>
      <c r="I24" s="205"/>
      <c r="J24" s="206"/>
      <c r="K24" s="131"/>
      <c r="L24" s="131"/>
      <c r="M24" s="132"/>
      <c r="N24" s="131"/>
      <c r="O24" s="417" t="s">
        <v>339</v>
      </c>
      <c r="P24" s="418"/>
      <c r="Q24" s="421" t="str">
        <f>IF(OR(R23="BandPeak",R23="BandEnergy"),"Band start= nX, Band stop= nX",IF(OR(R23="Harmonics",R23="SubHarmonics"),"Harmonic Number = 1 nX",""))</f>
        <v>Band start= nX, Band stop= nX</v>
      </c>
      <c r="R24" s="422"/>
      <c r="S24" s="423"/>
      <c r="T24" s="250" t="s">
        <v>182</v>
      </c>
      <c r="U24" s="128" t="s">
        <v>13</v>
      </c>
      <c r="V24" s="80"/>
      <c r="W24" s="80" t="s">
        <v>111</v>
      </c>
      <c r="X24" s="80"/>
      <c r="Y24" s="80"/>
      <c r="Z24" s="80"/>
      <c r="AA24" s="80"/>
      <c r="AB24" s="80"/>
      <c r="AC24" s="80"/>
      <c r="AD24" s="80"/>
      <c r="AE24" s="80"/>
      <c r="AF24" s="253"/>
      <c r="AG24" s="135" t="str">
        <f>IF(OR(OR(ISNUMBER(SEARCH("1",V24)),ISNUMBER(SEARCH("2",V24))),OR(ISNUMBER(SEARCH("1",W24)),ISNUMBER(SEARCH("1",W24)))),E23,"")</f>
        <v/>
      </c>
      <c r="AH24" s="120"/>
      <c r="AI24" s="100"/>
    </row>
    <row r="25" spans="1:35" s="96" customFormat="1" ht="11.25" customHeight="1" thickTop="1" thickBot="1">
      <c r="A25" s="449" t="s">
        <v>117</v>
      </c>
      <c r="B25" s="449" t="s">
        <v>114</v>
      </c>
      <c r="C25" s="102"/>
      <c r="D25" s="369" t="s">
        <v>164</v>
      </c>
      <c r="E25" s="112" t="s">
        <v>100</v>
      </c>
      <c r="F25" s="93" t="s">
        <v>100</v>
      </c>
      <c r="G25" s="93" t="str">
        <f>IF(AND(ISNUMBER(SEARCH("CAxxx",F25)),ISNUMBER(SEARCH("IPC[I]",F25)),ISNUMBER(SEARCH("GSI",F25))),"5800mV .. 8200mV",
IF(AND(ISNUMBER(SEARCH("CAxxx",F25)),ISNUMBER(SEARCH("IPC[I]",F25))),"11000µA .. 13000µA",
IF(AND(ISNUMBER(SEARCH("CAxxx",F25)),ISNUMBER(SEARCH("IPC[U]",F25)),ISNUMBER(SEARCH("GSI",F25))),"6800mV .. 8200mV",
IF(AND(ISNUMBER(SEARCH("CAxxx",F25)),ISNUMBER(SEARCH("IPC[U]",F25))),"7000mV .. 8000mV",
IF(AND(ISNUMBER(SEARCH("CE134",F25)),ISNUMBER(SEARCH("GSI",F25))),"4600mV .. 10400mV",
IF(ISNUMBER(SEARCH("CE134",F25)),"2800µA .. 8200µA",
IF(AND(ISNUMBER(SEARCH("CE281",F25)),ISNUMBER(SEARCH("GSI",F25))),"4600mV .. 10400mV",
IF(ISNUMBER(SEARCH("CE281",F25)),"2800µA .. 8200µA",
IF(AND(ISNUMBER(SEARCH("CE311",F25)),ISNUMBER(SEARCH("GSI",F25))),"4600mV .. 10400mV",
IF(ISNUMBER(SEARCH("CE311",F25)),"2800µA .. 8200µA",
IF(ISNUMBER(SEARCH("CE680",F25)),"9000mV .. 15000mV",
IF(ISNUMBER(SEARCH("786A",F25)),"3000mV .. 21000mV",
IF(ISNUMBER(SEARCH("797L",F25)),"4000mV .. 16000mV",
IF(ISNUMBER(SEARCH("799LF",F25)),"2000mV .. 14000mV",
IF(ISNUMBER(SEARCH("SE120",F25)),"4000µA .. 20000µA",
"")))))))))))))))</f>
        <v/>
      </c>
      <c r="H25" s="113" t="s">
        <v>172</v>
      </c>
      <c r="I25" s="198" t="str">
        <f>IF(AND(ISNUMBER(SEARCH("CAxxx",F25)),ISNUMBER(SEARCH("IPC[I]",F25)),ISNUMBER(SEARCH("GSI",F25))),"0",
IF(AND(ISNUMBER(SEARCH("CAxxx",F25)),ISNUMBER(SEARCH("IPC[I]",F25))),"0",
IF(AND(ISNUMBER(SEARCH("CAxxx",F25)),ISNUMBER(SEARCH("IPC[U]",F25)),ISNUMBER(SEARCH("GSI",F25))),"0",
IF(AND(ISNUMBER(SEARCH("CAxxx",F25)),ISNUMBER(SEARCH("IPC[U]",F25))),"0",
IF(AND(ISNUMBER(SEARCH("CE134",F25)),ISNUMBER(SEARCH("GSI",F25))),"5",
IF(ISNUMBER(SEARCH("CE134",F25)),"5",
IF(AND(ISNUMBER(SEARCH("CE281",F25)),ISNUMBER(SEARCH("GSI",F25))),"10",
IF(ISNUMBER(SEARCH("CE281",F25)),"10",
IF(AND(ISNUMBER(SEARCH("CE311",F25)),ISNUMBER(SEARCH("GSI",F25))),"50",
IF(ISNUMBER(SEARCH("CE311",F25)),"50",
IF(ISNUMBER(SEARCH("CE680",F25)),"100",
IF(ISNUMBER(SEARCH("786A",F25)),"100",
IF(ISNUMBER(SEARCH("797L",F25)),"500",
IF(ISNUMBER(SEARCH("799LF",F25)),"500",
IF(ISNUMBER(SEARCH("SE120",F25)),"2000",
"")))))))))))))))</f>
        <v/>
      </c>
      <c r="J25" s="204" t="str">
        <f>IF(AND(ISNUMBER(SEARCH("CAxxx",F25)),ISNUMBER(SEARCH("IPC[I]",F25)),ISNUMBER(SEARCH("GSI",F25))),"mV/g",
IF(AND(ISNUMBER(SEARCH("CAxxx",F25)),ISNUMBER(SEARCH("IPC[I]",F25))),"µA/g",
IF(AND(ISNUMBER(SEARCH("CAxxx",F25)),ISNUMBER(SEARCH("IPC[U]",F25)),ISNUMBER(SEARCH("GSI",F25))),"mV/g",
IF(AND(ISNUMBER(SEARCH("CAxxx",F25)),ISNUMBER(SEARCH("IPC[U]",F25))),"mV/g",
IF(AND(ISNUMBER(SEARCH("CE134",F25)),ISNUMBER(SEARCH("GSI",F25))),"mV/g",
IF(ISNUMBER(SEARCH("CE134",F25)),"µA/g",
IF(AND(ISNUMBER(SEARCH("CE281",F25)),ISNUMBER(SEARCH("GSI",F25))),"mV/g",
IF(ISNUMBER(SEARCH("CE281",F25)),"µA/g",
IF(AND(ISNUMBER(SEARCH("CE311",F25)),ISNUMBER(SEARCH("GSI",F25))),"mV/g",
IF(ISNUMBER(SEARCH("CE311",F25)),"µA/g",
IF(ISNUMBER(SEARCH("CE680",F25)),"mV/g",
IF(ISNUMBER(SEARCH("786A",F25)),"mV/g",
IF(ISNUMBER(SEARCH("797L",F25)),"mV/g",
IF(ISNUMBER(SEARCH("799LF",F25)),"mV/g",
IF(ISNUMBER(SEARCH("SE120",F25)),"µA/g",
"")))))))))))))))</f>
        <v/>
      </c>
      <c r="K25" s="235" t="s">
        <v>53</v>
      </c>
      <c r="L25" s="361" t="s">
        <v>60</v>
      </c>
      <c r="M25" s="115" t="s">
        <v>34</v>
      </c>
      <c r="N25" s="363" t="s">
        <v>117</v>
      </c>
      <c r="O25" s="346" t="s">
        <v>338</v>
      </c>
      <c r="P25" s="368" t="s">
        <v>86</v>
      </c>
      <c r="Q25" s="356" t="s">
        <v>66</v>
      </c>
      <c r="R25" s="346" t="s">
        <v>351</v>
      </c>
      <c r="S25" s="346" t="s">
        <v>342</v>
      </c>
      <c r="T25" s="226" t="s">
        <v>182</v>
      </c>
      <c r="U25" s="93" t="s">
        <v>67</v>
      </c>
      <c r="V25" s="33" t="s">
        <v>17</v>
      </c>
      <c r="W25" s="33"/>
      <c r="X25" s="33"/>
      <c r="Y25" s="33"/>
      <c r="Z25" s="33"/>
      <c r="AA25" s="33"/>
      <c r="AB25" s="33">
        <v>102</v>
      </c>
      <c r="AC25" s="33" t="s">
        <v>39</v>
      </c>
      <c r="AD25" s="33">
        <v>178</v>
      </c>
      <c r="AE25" s="33" t="s">
        <v>38</v>
      </c>
      <c r="AF25" s="252">
        <v>1</v>
      </c>
      <c r="AG25" s="119" t="str">
        <f>IF(OR(OR(ISNUMBER(SEARCH("1",V25)),ISNUMBER(SEARCH("2",V25))),OR(ISNUMBER(SEARCH("1",W25)),ISNUMBER(SEARCH("1",W25)))),E25,"")</f>
        <v>TBD</v>
      </c>
      <c r="AH25" s="120"/>
      <c r="AI25" s="100"/>
    </row>
    <row r="26" spans="1:35" s="96" customFormat="1" ht="11.4" thickTop="1" thickBot="1">
      <c r="A26" s="450"/>
      <c r="B26" s="450"/>
      <c r="C26" s="102"/>
      <c r="D26" s="371"/>
      <c r="E26" s="131"/>
      <c r="F26" s="131"/>
      <c r="G26" s="131"/>
      <c r="H26" s="131"/>
      <c r="I26" s="205"/>
      <c r="J26" s="206"/>
      <c r="K26" s="131"/>
      <c r="L26" s="131"/>
      <c r="M26" s="132"/>
      <c r="N26" s="131"/>
      <c r="O26" s="417" t="s">
        <v>339</v>
      </c>
      <c r="P26" s="418"/>
      <c r="Q26" s="421" t="str">
        <f>IF(OR(R25="BandPeak",R25="BandEnergy"),"Band start= nX, Band stop= nX",IF(OR(R25="Harmonics",R25="SubHarmonics"),"Harmonic Number = 1 nX",""))</f>
        <v>Band start= nX, Band stop= nX</v>
      </c>
      <c r="R26" s="422"/>
      <c r="S26" s="423"/>
      <c r="T26" s="250" t="s">
        <v>182</v>
      </c>
      <c r="U26" s="128" t="s">
        <v>13</v>
      </c>
      <c r="V26" s="80"/>
      <c r="W26" s="80"/>
      <c r="X26" s="80"/>
      <c r="Y26" s="80"/>
      <c r="Z26" s="80"/>
      <c r="AA26" s="80"/>
      <c r="AB26" s="80"/>
      <c r="AC26" s="80"/>
      <c r="AD26" s="80"/>
      <c r="AE26" s="80"/>
      <c r="AF26" s="253"/>
      <c r="AG26" s="135" t="str">
        <f>IF(OR(OR(ISNUMBER(SEARCH("1",V26)),ISNUMBER(SEARCH("2",V26))),OR(ISNUMBER(SEARCH("1",W26)),ISNUMBER(SEARCH("1",W26)))),E25,"")</f>
        <v/>
      </c>
      <c r="AH26" s="120"/>
      <c r="AI26" s="100"/>
    </row>
    <row r="27" spans="1:35" s="96" customFormat="1" ht="11.25" hidden="1" customHeight="1" thickTop="1" thickBot="1">
      <c r="A27" s="449" t="s">
        <v>117</v>
      </c>
      <c r="B27" s="450" t="s">
        <v>115</v>
      </c>
      <c r="C27" s="102"/>
      <c r="D27" s="369" t="s">
        <v>152</v>
      </c>
      <c r="E27" s="112" t="s">
        <v>100</v>
      </c>
      <c r="F27" s="93" t="s">
        <v>100</v>
      </c>
      <c r="G27" s="93" t="str">
        <f>IF(AND(ISNUMBER(SEARCH("CAxxx",F27)),ISNUMBER(SEARCH("IPC[I]",F27)),ISNUMBER(SEARCH("GSI",F27))),"5800mV .. 8200mV",
IF(AND(ISNUMBER(SEARCH("CAxxx",F27)),ISNUMBER(SEARCH("IPC[I]",F27))),"11000µA .. 13000µA",
IF(AND(ISNUMBER(SEARCH("CAxxx",F27)),ISNUMBER(SEARCH("IPC[U]",F27)),ISNUMBER(SEARCH("GSI",F27))),"6800mV .. 8200mV",
IF(AND(ISNUMBER(SEARCH("CAxxx",F27)),ISNUMBER(SEARCH("IPC[U]",F27))),"7000mV .. 8000mV",
IF(AND(ISNUMBER(SEARCH("CE134",F27)),ISNUMBER(SEARCH("GSI",F27))),"4600mV .. 10400mV",
IF(ISNUMBER(SEARCH("CE134",F27)),"2800µA .. 8200µA",
IF(AND(ISNUMBER(SEARCH("CE281",F27)),ISNUMBER(SEARCH("GSI",F27))),"4600mV .. 10400mV",
IF(ISNUMBER(SEARCH("CE281",F27)),"2800µA .. 8200µA",
IF(AND(ISNUMBER(SEARCH("CE311",F27)),ISNUMBER(SEARCH("GSI",F27))),"4600mV .. 10400mV",
IF(ISNUMBER(SEARCH("CE311",F27)),"2800µA .. 8200µA",
IF(ISNUMBER(SEARCH("CE680",F27)),"9000mV .. 15000mV",
IF(ISNUMBER(SEARCH("786A",F27)),"3000mV .. 21000mV",
IF(ISNUMBER(SEARCH("797L",F27)),"4000mV .. 16000mV",
IF(ISNUMBER(SEARCH("799LF",F27)),"2000mV .. 14000mV",
IF(ISNUMBER(SEARCH("SE120",F27)),"4000mV .. 20000mV",
IF(AND(ISNUMBER(SEARCH("CV210",F27)),ISNUMBER(SEARCH("[I]",F27))),"-17000µA .. -7000µA",
IF(AND(ISNUMBER(SEARCH("CV210",F27)),ISNUMBER(SEARCH("[U]",F27))),"-12500mV .. -2500mV",
IF(AND(ISNUMBER(SEARCH("VE210",F27)),ISNUMBER(SEARCH("[I]",F27))),"-17000µA .. -7000µA",
IF(AND(ISNUMBER(SEARCH("VE210",F27)),ISNUMBER(SEARCH("[U]",F27))),"-12500mV .. -2500mV",
IF(ISNUMBER(SEARCH("CV213",F27)),"-5000mV .. 5000mV",
IF(ISNUMBER(SEARCH("CV214",F27)),"-5000mV .. 5000mV",
IF(ISNUMBER(SEARCH("PV102",F27)),"900mV .. 15000mV",
""))))))))))))))))))))))</f>
        <v/>
      </c>
      <c r="H27" s="113" t="s">
        <v>172</v>
      </c>
      <c r="I27" s="198" t="str">
        <f>IF(AND(ISNUMBER(SEARCH("CAxxx",F27)),ISNUMBER(SEARCH("[I]",F27))),"0",
IF(AND(ISNUMBER(SEARCH("CAxxx",F27)),ISNUMBER(SEARCH("IPC",F27)),ISNUMBER(SEARCH("GSI",F27))),"0",
IF(AND(ISNUMBER(SEARCH("CAxxx",F27)),ISNUMBER(SEARCH("[U]",F27))),"0",
IF(AND(ISNUMBER(SEARCH("CE134",F27)),ISNUMBER(SEARCH("GSI",F27))),"5",
IF(ISNUMBER(SEARCH("CE134",F23)),"5",
IF(AND(ISNUMBER(SEARCH("CE281",F23)),ISNUMBER(SEARCH("GSI",F23))),"10",
IF(ISNUMBER(SEARCH("CE281",F23)),"10",
IF(AND(ISNUMBER(SEARCH("CE311",F23)),ISNUMBER(SEARCH("GSI",F23))),"50",
IF(ISNUMBER(SEARCH("CE311",F23)),"50",
IF(ISNUMBER(SEARCH("CE680",F23)),"100",
IF(ISNUMBER(SEARCH("786A",F23)),"100",
IF(ISNUMBER(SEARCH("797L",F23)),"500",
IF(ISNUMBER(SEARCH("799LF",F23)),"500",
IF(ISNUMBER(SEARCH("SE120",F23)),"2000",
IF(AND(ISNUMBER(SEARCH("CV210",F27)),ISNUMBER(SEARCH("[I]",F27))),"50",
IF(AND(ISNUMBER(SEARCH("CV210",F27)),ISNUMBER(SEARCH("[U]",F27))),"50",
IF(AND(ISNUMBER(SEARCH("VE210",F27)),ISNUMBER(SEARCH("[I]",F27))),"50",
IF(AND(ISNUMBER(SEARCH("VE210",F27)),ISNUMBER(SEARCH("[U]",F27))),"50",
IF(ISNUMBER(SEARCH("CV213",F27)),"20",
IF(ISNUMBER(SEARCH("CV214",F27)),"20",
""))))))))))))))))))))</f>
        <v/>
      </c>
      <c r="J27" s="199" t="str">
        <f>IF(AND(ISNUMBER(SEARCH("CAxxx",F27)),ISNUMBER(SEARCH("[I]",F27))),"µA/mm/s",
IF(AND(ISNUMBER(SEARCH("CAxxx",F27)),ISNUMBER(SEARCH("IPC",F27)),ISNUMBER(SEARCH("GSI",F27))),"mV/mm/s",
IF(AND(ISNUMBER(SEARCH("CAxxx",F27)),ISNUMBER(SEARCH("[U]",F27))),"mV/mm/s",
IF(AND(ISNUMBER(SEARCH("CV210",F27)),ISNUMBER(SEARCH("[I]",F27))),"µA/mm/s",
IF(AND(ISNUMBER(SEARCH("CV210",F27)),ISNUMBER(SEARCH("[U]",F27))),"mV/mm/s",
IF(ISNUMBER(SEARCH("CV213",F27)),"mV/mm/s",
IF(ISNUMBER(SEARCH("CV214",F27)),"mV/mm/s",
IF(AND(ISNUMBER(SEARCH("CAxxx",F23)),ISNUMBER(SEARCH("IPC[I]",F23)),ISNUMBER(SEARCH("GSI",F23))),"mV/g",
IF(AND(ISNUMBER(SEARCH("CAxxx",F23)),ISNUMBER(SEARCH("IPC[I]",F23))),"µA/g",
IF(AND(ISNUMBER(SEARCH("CAxxx",F23)),ISNUMBER(SEARCH("IPC[U]",F23)),ISNUMBER(SEARCH("GSI",F23))),"mV/g",
IF(AND(ISNUMBER(SEARCH("CAxxx",F23)),ISNUMBER(SEARCH("IPC[U]",F23))),"mV/g",
IF(AND(ISNUMBER(SEARCH("CE134",F23)),ISNUMBER(SEARCH("GSI",F23))),"mV/g",
IF(ISNUMBER(SEARCH("CE134",F23)),"µA/g",
IF(AND(ISNUMBER(SEARCH("CE281",F23)),ISNUMBER(SEARCH("GSI",F23))),"mV/g",
IF(ISNUMBER(SEARCH("CE281",F23)),"µA/g",
IF(AND(ISNUMBER(SEARCH("CE311",F23)),ISNUMBER(SEARCH("GSI",F23))),"mV/g",
IF(ISNUMBER(SEARCH("CE311",F23)),"µA/g",
IF(ISNUMBER(SEARCH("CE680",F23)),"mV/g",
IF(ISNUMBER(SEARCH("786A",F23)),"mV/g",
IF(ISNUMBER(SEARCH("797L",F23)),"mV/g",
IF(ISNUMBER(SEARCH("799LF",F23)),"mV/g",
IF(ISNUMBER(SEARCH("SE120",F23)),"µA/g",
""))))))))))))))))))))))</f>
        <v/>
      </c>
      <c r="K27" s="114" t="s">
        <v>53</v>
      </c>
      <c r="L27" s="361" t="s">
        <v>60</v>
      </c>
      <c r="M27" s="115" t="s">
        <v>34</v>
      </c>
      <c r="N27" s="363" t="s">
        <v>117</v>
      </c>
      <c r="O27" s="93" t="s">
        <v>63</v>
      </c>
      <c r="P27" s="368" t="s">
        <v>86</v>
      </c>
      <c r="Q27" s="349" t="s">
        <v>68</v>
      </c>
      <c r="R27" s="349"/>
      <c r="S27" s="346" t="s">
        <v>64</v>
      </c>
      <c r="T27" s="226" t="s">
        <v>182</v>
      </c>
      <c r="U27" s="93" t="s">
        <v>70</v>
      </c>
      <c r="V27" s="33" t="s">
        <v>17</v>
      </c>
      <c r="W27" s="33"/>
      <c r="X27" s="33"/>
      <c r="Y27" s="33"/>
      <c r="Z27" s="33"/>
      <c r="AA27" s="33"/>
      <c r="AB27" s="33">
        <v>102</v>
      </c>
      <c r="AC27" s="33" t="s">
        <v>39</v>
      </c>
      <c r="AD27" s="33">
        <v>178</v>
      </c>
      <c r="AE27" s="33" t="s">
        <v>38</v>
      </c>
      <c r="AF27" s="252">
        <v>1</v>
      </c>
      <c r="AG27" s="119" t="str">
        <f>IF(OR(OR(ISNUMBER(SEARCH("1",V27)),ISNUMBER(SEARCH("2",V27))),OR(ISNUMBER(SEARCH("1",W27)),ISNUMBER(SEARCH("1",W27)))),E27,"")</f>
        <v>TBD</v>
      </c>
      <c r="AH27" s="120"/>
      <c r="AI27" s="100"/>
    </row>
    <row r="28" spans="1:35" s="96" customFormat="1" ht="11.4" hidden="1" thickTop="1" thickBot="1">
      <c r="A28" s="450"/>
      <c r="B28" s="450"/>
      <c r="C28" s="102"/>
      <c r="D28" s="371"/>
      <c r="E28" s="131"/>
      <c r="F28" s="131"/>
      <c r="G28" s="131"/>
      <c r="H28" s="131"/>
      <c r="I28" s="205"/>
      <c r="J28" s="206"/>
      <c r="K28" s="131"/>
      <c r="L28" s="131"/>
      <c r="M28" s="132"/>
      <c r="N28" s="131"/>
      <c r="O28" s="131"/>
      <c r="P28" s="133"/>
      <c r="Q28" s="347" t="s">
        <v>69</v>
      </c>
      <c r="R28" s="347"/>
      <c r="S28" s="348" t="s">
        <v>64</v>
      </c>
      <c r="T28" s="250" t="s">
        <v>182</v>
      </c>
      <c r="U28" s="128" t="s">
        <v>13</v>
      </c>
      <c r="V28" s="80"/>
      <c r="W28" s="80"/>
      <c r="X28" s="80"/>
      <c r="Y28" s="80"/>
      <c r="Z28" s="80"/>
      <c r="AA28" s="80"/>
      <c r="AB28" s="80"/>
      <c r="AC28" s="80"/>
      <c r="AD28" s="80"/>
      <c r="AE28" s="80"/>
      <c r="AF28" s="253"/>
      <c r="AG28" s="135" t="str">
        <f>IF(OR(OR(ISNUMBER(SEARCH("1",V28)),ISNUMBER(SEARCH("2",V28))),OR(ISNUMBER(SEARCH("1",W28)),ISNUMBER(SEARCH("1",W28)))),E27,"")</f>
        <v/>
      </c>
      <c r="AH28" s="120"/>
      <c r="AI28" s="100"/>
    </row>
    <row r="29" spans="1:35" s="96" customFormat="1" ht="11.25" hidden="1" customHeight="1" thickTop="1" thickBot="1">
      <c r="A29" s="449" t="s">
        <v>117</v>
      </c>
      <c r="B29" s="450" t="s">
        <v>116</v>
      </c>
      <c r="C29" s="102"/>
      <c r="D29" s="369" t="s">
        <v>164</v>
      </c>
      <c r="E29" s="112" t="s">
        <v>100</v>
      </c>
      <c r="F29" s="93" t="s">
        <v>100</v>
      </c>
      <c r="G29" s="93" t="str">
        <f>IF(AND(ISNUMBER(SEARCH("CAxxx",F29)),ISNUMBER(SEARCH("IPC[I]",F29)),ISNUMBER(SEARCH("GSI",F29))),"5800mV .. 8200mV",
IF(AND(ISNUMBER(SEARCH("CAxxx",F29)),ISNUMBER(SEARCH("IPC[I]",F29))),"11000µA .. 13000µA",
IF(AND(ISNUMBER(SEARCH("CAxxx",F29)),ISNUMBER(SEARCH("IPC[U]",F29)),ISNUMBER(SEARCH("GSI",F29))),"6800mV .. 8200mV",
IF(AND(ISNUMBER(SEARCH("CAxxx",F29)),ISNUMBER(SEARCH("IPC[U]",F29))),"7000mV .. 8000mV",
IF(AND(ISNUMBER(SEARCH("CE134",F29)),ISNUMBER(SEARCH("GSI",F29))),"4600mV .. 10400mV",
IF(ISNUMBER(SEARCH("CE134",F29)),"2800µA .. 8200µA",
IF(AND(ISNUMBER(SEARCH("CE281",F29)),ISNUMBER(SEARCH("GSI",F29))),"4600mV .. 10400mV",
IF(ISNUMBER(SEARCH("CE281",F29)),"2800µA .. 8200µA",
IF(AND(ISNUMBER(SEARCH("CE311",F29)),ISNUMBER(SEARCH("GSI",F29))),"4600mV .. 10400mV",
IF(ISNUMBER(SEARCH("CE311",F29)),"2800µA .. 8200µA",
IF(ISNUMBER(SEARCH("CE680",F29)),"9000mV .. 15000mV",
IF(ISNUMBER(SEARCH("786A",F29)),"3000mV .. 21000mV",
IF(ISNUMBER(SEARCH("797L",F29)),"4000mV .. 16000mV",
IF(ISNUMBER(SEARCH("799LF",F29)),"2000mV .. 14000mV",
IF(ISNUMBER(SEARCH("SE120",F29)),"4000mV .. 20000mV",
IF(AND(ISNUMBER(SEARCH("CV210",F29)),ISNUMBER(SEARCH("[I]",F29))),"-17000µA .. -7000µA",
IF(AND(ISNUMBER(SEARCH("CV210",F29)),ISNUMBER(SEARCH("[U]",F29))),"-12500mV .. -2500mV",
IF(AND(ISNUMBER(SEARCH("VE210",F29)),ISNUMBER(SEARCH("[I]",F29))),"-17000µA .. -7000µA",
IF(AND(ISNUMBER(SEARCH("VE210",F29)),ISNUMBER(SEARCH("[U]",F29))),"-12500mV .. -2500mV",
IF(ISNUMBER(SEARCH("CV213",F29)),"-5000mV .. 5000mV",
IF(ISNUMBER(SEARCH("CV214",F29)),"-5000mV .. 5000mV",
IF(ISNUMBER(SEARCH("PV102",F29)),"900mV .. 15000mV",
""))))))))))))))))))))))</f>
        <v/>
      </c>
      <c r="H29" s="113" t="s">
        <v>172</v>
      </c>
      <c r="I29" s="198" t="str">
        <f>IF(AND(ISNUMBER(SEARCH("CAxxx",F29)),ISNUMBER(SEARCH("[I]",F29))),"0",
IF(AND(ISNUMBER(SEARCH("CAxxx",F29)),ISNUMBER(SEARCH("IPC",F29)),ISNUMBER(SEARCH("GSI",F29))),"0",
IF(AND(ISNUMBER(SEARCH("CAxxx",F29)),ISNUMBER(SEARCH("[U]",F29))),"0",
IF(AND(ISNUMBER(SEARCH("CE134",F29)),ISNUMBER(SEARCH("GSI",F29))),"5",
IF(ISNUMBER(SEARCH("CE134",F25)),"5",
IF(AND(ISNUMBER(SEARCH("CE281",F25)),ISNUMBER(SEARCH("GSI",F25))),"10",
IF(ISNUMBER(SEARCH("CE281",F25)),"10",
IF(AND(ISNUMBER(SEARCH("CE311",F25)),ISNUMBER(SEARCH("GSI",F25))),"50",
IF(ISNUMBER(SEARCH("CE311",F25)),"50",
IF(ISNUMBER(SEARCH("CE680",F25)),"100",
IF(ISNUMBER(SEARCH("786A",F25)),"100",
IF(ISNUMBER(SEARCH("797L",F25)),"500",
IF(ISNUMBER(SEARCH("799LF",F25)),"500",
IF(ISNUMBER(SEARCH("SE120",F25)),"2000",
IF(AND(ISNUMBER(SEARCH("CV210",F29)),ISNUMBER(SEARCH("[I]",F29))),"50",
IF(AND(ISNUMBER(SEARCH("CV210",F29)),ISNUMBER(SEARCH("[U]",F29))),"50",
IF(AND(ISNUMBER(SEARCH("VE210",F29)),ISNUMBER(SEARCH("[I]",F29))),"50",
IF(AND(ISNUMBER(SEARCH("VE210",F29)),ISNUMBER(SEARCH("[U]",F29))),"50",
IF(ISNUMBER(SEARCH("CV213",F29)),"20",
IF(ISNUMBER(SEARCH("CV214",F29)),"20",
""))))))))))))))))))))</f>
        <v/>
      </c>
      <c r="J29" s="199" t="str">
        <f>IF(AND(ISNUMBER(SEARCH("CAxxx",F29)),ISNUMBER(SEARCH("[I]",F29))),"µA/mm/s",
IF(AND(ISNUMBER(SEARCH("CAxxx",F29)),ISNUMBER(SEARCH("IPC",F29)),ISNUMBER(SEARCH("GSI",F29))),"mV/mm/s",
IF(AND(ISNUMBER(SEARCH("CAxxx",F29)),ISNUMBER(SEARCH("[U]",F29))),"mV/mm/s",
IF(AND(ISNUMBER(SEARCH("CV210",F29)),ISNUMBER(SEARCH("[I]",F29))),"µA/mm/s",
IF(AND(ISNUMBER(SEARCH("CV210",F29)),ISNUMBER(SEARCH("[U]",F29))),"mV/mm/s",
IF(ISNUMBER(SEARCH("CV213",F29)),"mV/mm/s",
IF(ISNUMBER(SEARCH("CV214",F29)),"mV/mm/s",
IF(AND(ISNUMBER(SEARCH("CAxxx",F25)),ISNUMBER(SEARCH("IPC[I]",F25)),ISNUMBER(SEARCH("GSI",F25))),"mV/g",
IF(AND(ISNUMBER(SEARCH("CAxxx",F25)),ISNUMBER(SEARCH("IPC[I]",F25))),"µA/g",
IF(AND(ISNUMBER(SEARCH("CAxxx",F25)),ISNUMBER(SEARCH("IPC[U]",F25)),ISNUMBER(SEARCH("GSI",F25))),"mV/g",
IF(AND(ISNUMBER(SEARCH("CAxxx",F25)),ISNUMBER(SEARCH("IPC[U]",F25))),"mV/g",
IF(AND(ISNUMBER(SEARCH("CE134",F25)),ISNUMBER(SEARCH("GSI",F25))),"mV/g",
IF(ISNUMBER(SEARCH("CE134",F25)),"µA/g",
IF(AND(ISNUMBER(SEARCH("CE281",F25)),ISNUMBER(SEARCH("GSI",F25))),"mV/g",
IF(ISNUMBER(SEARCH("CE281",F25)),"µA/g",
IF(AND(ISNUMBER(SEARCH("CE311",F25)),ISNUMBER(SEARCH("GSI",F25))),"mV/g",
IF(ISNUMBER(SEARCH("CE311",F25)),"µA/g",
IF(ISNUMBER(SEARCH("CE680",F25)),"mV/g",
IF(ISNUMBER(SEARCH("786A",F25)),"mV/g",
IF(ISNUMBER(SEARCH("797L",F25)),"mV/g",
IF(ISNUMBER(SEARCH("799LF",F25)),"mV/g",
IF(ISNUMBER(SEARCH("SE120",F25)),"µA/g",
""))))))))))))))))))))))</f>
        <v/>
      </c>
      <c r="K29" s="114" t="s">
        <v>53</v>
      </c>
      <c r="L29" s="361" t="s">
        <v>60</v>
      </c>
      <c r="M29" s="115" t="s">
        <v>34</v>
      </c>
      <c r="N29" s="363" t="s">
        <v>117</v>
      </c>
      <c r="O29" s="93" t="s">
        <v>63</v>
      </c>
      <c r="P29" s="368" t="s">
        <v>86</v>
      </c>
      <c r="Q29" s="349" t="s">
        <v>68</v>
      </c>
      <c r="R29" s="349"/>
      <c r="S29" s="346" t="s">
        <v>64</v>
      </c>
      <c r="T29" s="226" t="s">
        <v>182</v>
      </c>
      <c r="U29" s="93" t="s">
        <v>70</v>
      </c>
      <c r="V29" s="33" t="s">
        <v>17</v>
      </c>
      <c r="W29" s="33"/>
      <c r="X29" s="33"/>
      <c r="Y29" s="33"/>
      <c r="Z29" s="33"/>
      <c r="AA29" s="33"/>
      <c r="AB29" s="33">
        <v>102</v>
      </c>
      <c r="AC29" s="33" t="s">
        <v>39</v>
      </c>
      <c r="AD29" s="33">
        <v>178</v>
      </c>
      <c r="AE29" s="33" t="s">
        <v>38</v>
      </c>
      <c r="AF29" s="252">
        <v>1</v>
      </c>
      <c r="AG29" s="119" t="str">
        <f>IF(OR(OR(ISNUMBER(SEARCH("1",V29)),ISNUMBER(SEARCH("2",V29))),OR(ISNUMBER(SEARCH("1",W29)),ISNUMBER(SEARCH("1",W29)))),E29,"")</f>
        <v>TBD</v>
      </c>
      <c r="AH29" s="120"/>
      <c r="AI29" s="100"/>
    </row>
    <row r="30" spans="1:35" s="96" customFormat="1" ht="11.4" hidden="1" thickTop="1" thickBot="1">
      <c r="A30" s="450"/>
      <c r="B30" s="450"/>
      <c r="C30" s="102"/>
      <c r="D30" s="130"/>
      <c r="E30" s="131"/>
      <c r="F30" s="131"/>
      <c r="G30" s="131"/>
      <c r="H30" s="131"/>
      <c r="I30" s="205"/>
      <c r="J30" s="206"/>
      <c r="K30" s="131"/>
      <c r="L30" s="131"/>
      <c r="M30" s="132"/>
      <c r="N30" s="131"/>
      <c r="O30" s="131"/>
      <c r="P30" s="133"/>
      <c r="Q30" s="347" t="s">
        <v>69</v>
      </c>
      <c r="R30" s="347"/>
      <c r="S30" s="348" t="s">
        <v>64</v>
      </c>
      <c r="T30" s="250" t="s">
        <v>182</v>
      </c>
      <c r="U30" s="128" t="s">
        <v>13</v>
      </c>
      <c r="V30" s="80"/>
      <c r="W30" s="80"/>
      <c r="X30" s="80"/>
      <c r="Y30" s="80"/>
      <c r="Z30" s="80"/>
      <c r="AA30" s="80"/>
      <c r="AB30" s="80"/>
      <c r="AC30" s="80"/>
      <c r="AD30" s="80"/>
      <c r="AE30" s="80"/>
      <c r="AF30" s="253"/>
      <c r="AG30" s="135" t="str">
        <f>IF(OR(OR(ISNUMBER(SEARCH("1",V30)),ISNUMBER(SEARCH("2",V30))),OR(ISNUMBER(SEARCH("1",W30)),ISNUMBER(SEARCH("1",W30)))),E29,"")</f>
        <v/>
      </c>
      <c r="AH30" s="120"/>
      <c r="AI30" s="100"/>
    </row>
    <row r="31" spans="1:35" s="96" customFormat="1" ht="11.25" customHeight="1" thickTop="1" thickBot="1">
      <c r="A31" s="258" t="s">
        <v>74</v>
      </c>
      <c r="B31" s="259" t="s">
        <v>125</v>
      </c>
      <c r="C31" s="102"/>
      <c r="D31" s="369" t="s">
        <v>152</v>
      </c>
      <c r="E31" s="112" t="s">
        <v>100</v>
      </c>
      <c r="F31" s="95" t="s">
        <v>100</v>
      </c>
      <c r="G31" s="137" t="str">
        <f>IF(ISNUMBER(SEARCH("TBD",F31)),"","-1600mV .. -17600mV")</f>
        <v/>
      </c>
      <c r="H31" s="113" t="s">
        <v>172</v>
      </c>
      <c r="I31" s="207" t="str">
        <f>IF(OR(AND(ISNUMBER(SEARCH("TQ401",F31)),ISNUMBER(SEARCH("[I]",F31))),
    AND(ISNUMBER(SEARCH("[I]",F31)),ISNUMBER(SEARCH("2mm",F31)))),"2.5",
IF(OR(AND(ISNUMBER(SEARCH("TQ401",F31)),ISNUMBER(SEARCH("[U]",F31))),
AND(OR(ISNUMBER(SEARCH("[U]",F31)),ISNUMBER(SEARCH("GSI",F31))),ISNUMBER(SEARCH("2mm",F31)))),"8",
IF(AND(ISNUMBER(SEARCH("TQ4X2",F31)),OR(ISNUMBER(SEARCH("[U]",F31)),ISNUMBER(SEARCH("GSI",F31))),ISNUMBER(SEARCH("4mm",F31))),"4",
IF(AND(ISNUMBER(SEARCH("TQ4X2",F31)),OR(ISNUMBER(SEARCH("[I]",F31)),ISNUMBER(SEARCH("GSI",F31))),ISNUMBER(SEARCH("4mm",F31))),"1.25",
IF(AND(ISNUMBER(SEARCH("TQ4X3",F31)),OR(ISNUMBER(SEARCH("[U]",F31)),ISNUMBER(SEARCH("GSI",F31)))),"1.33",
IF(AND(ISNUMBER(SEARCH("TQ4X3",F31)),OR(ISNUMBER(SEARCH("[I]",F31)),ISNUMBER(SEARCH("GSI",F31)))),"0.417",
""))))))</f>
        <v/>
      </c>
      <c r="J31" s="208" t="str">
        <f>IF(OR(AND(ISNUMBER(SEARCH("TQ401",F31)),ISNUMBER(SEARCH("[I]",F31))),
AND(ISNUMBER(SEARCH("[I]",F31)),ISNUMBER(SEARCH("2mm",F31)))),"µA/µm",
IF(OR(AND(ISNUMBER(SEARCH("TQ401",F31)),ISNUMBER(SEARCH("[U]",F31))),
AND(OR(ISNUMBER(SEARCH("[U]",F31)),ISNUMBER(SEARCH("GSI",F31))),ISNUMBER(SEARCH("2mm",F31)))),"mV/µm",
IF(AND(ISNUMBER(SEARCH("TQ4X2",F31)),OR(ISNUMBER(SEARCH("[U]",F31)),ISNUMBER(SEARCH("GSI",F31))),ISNUMBER(SEARCH("4mm",F31))),"mV/µm",
IF(AND(ISNUMBER(SEARCH("TQ4X2",F31)),OR(ISNUMBER(SEARCH("[I]",F31)),ISNUMBER(SEARCH("GSI",F31))),ISNUMBER(SEARCH("4mm",F31))),"µA/µm",
IF(AND(ISNUMBER(SEARCH("TQ4X3",F31)),OR(ISNUMBER(SEARCH("[U]",F31)),ISNUMBER(SEARCH("GSI",F31)))),"mV/µm",
IF(AND(ISNUMBER(SEARCH("TQ4X3",F31)),OR(ISNUMBER(SEARCH("[I]",F31)),ISNUMBER(SEARCH("GSI",F31)))),"µA/µm",
""))))))</f>
        <v/>
      </c>
      <c r="K31" s="114" t="s">
        <v>53</v>
      </c>
      <c r="L31" s="225" t="s">
        <v>123</v>
      </c>
      <c r="M31" s="115" t="s">
        <v>34</v>
      </c>
      <c r="N31" s="363" t="s">
        <v>74</v>
      </c>
      <c r="O31" s="144"/>
      <c r="P31" s="368" t="s">
        <v>86</v>
      </c>
      <c r="Q31" s="353" t="s">
        <v>74</v>
      </c>
      <c r="R31" s="353"/>
      <c r="S31" s="357" t="s">
        <v>75</v>
      </c>
      <c r="T31" s="226" t="s">
        <v>182</v>
      </c>
      <c r="U31" s="226" t="s">
        <v>124</v>
      </c>
      <c r="V31" s="33" t="s">
        <v>17</v>
      </c>
      <c r="W31" s="33"/>
      <c r="X31" s="33"/>
      <c r="Y31" s="33"/>
      <c r="Z31" s="33"/>
      <c r="AA31" s="33"/>
      <c r="AB31" s="33">
        <v>102</v>
      </c>
      <c r="AC31" s="33" t="s">
        <v>39</v>
      </c>
      <c r="AD31" s="33">
        <v>178</v>
      </c>
      <c r="AE31" s="33" t="s">
        <v>38</v>
      </c>
      <c r="AF31" s="252">
        <v>1</v>
      </c>
      <c r="AG31" s="119" t="str">
        <f>IF(OR(OR(ISNUMBER(SEARCH("1",V31)),ISNUMBER(SEARCH("2",V31))),OR(ISNUMBER(SEARCH("1",W31)),ISNUMBER(SEARCH("1",W31)))),E31,"")</f>
        <v>TBD</v>
      </c>
      <c r="AH31" s="120"/>
      <c r="AI31" s="100"/>
    </row>
    <row r="32" spans="1:35" s="96" customFormat="1" ht="11.25" customHeight="1" thickTop="1" thickBot="1">
      <c r="A32" s="258" t="s">
        <v>74</v>
      </c>
      <c r="B32" s="259" t="s">
        <v>126</v>
      </c>
      <c r="C32" s="102"/>
      <c r="D32" s="369" t="s">
        <v>164</v>
      </c>
      <c r="E32" s="112" t="s">
        <v>100</v>
      </c>
      <c r="F32" s="95" t="s">
        <v>100</v>
      </c>
      <c r="G32" s="137" t="str">
        <f>IF(ISNUMBER(SEARCH("TBD",F32)),"","-1600mV .. -17600mV")</f>
        <v/>
      </c>
      <c r="H32" s="113" t="s">
        <v>172</v>
      </c>
      <c r="I32" s="207" t="str">
        <f>IF(OR(AND(ISNUMBER(SEARCH("TQ401",F32)),ISNUMBER(SEARCH("[I]",F32))),
    AND(ISNUMBER(SEARCH("[I]",F32)),ISNUMBER(SEARCH("2mm",F32)))),"2.5",
IF(OR(AND(ISNUMBER(SEARCH("TQ401",F32)),ISNUMBER(SEARCH("[U]",F32))),
AND(OR(ISNUMBER(SEARCH("[U]",F32)),ISNUMBER(SEARCH("GSI",F32))),ISNUMBER(SEARCH("2mm",F32)))),"8",
IF(AND(ISNUMBER(SEARCH("TQ4X2",F32)),OR(ISNUMBER(SEARCH("[U]",F32)),ISNUMBER(SEARCH("GSI",F32))),ISNUMBER(SEARCH("4mm",F32))),"4",
IF(AND(ISNUMBER(SEARCH("TQ4X2",F32)),OR(ISNUMBER(SEARCH("[I]",F32)),ISNUMBER(SEARCH("GSI",F32))),ISNUMBER(SEARCH("4mm",F32))),"1.25",
IF(AND(ISNUMBER(SEARCH("TQ4X3",F32)),OR(ISNUMBER(SEARCH("[U]",F32)),ISNUMBER(SEARCH("GSI",F32)))),"1.33",
IF(AND(ISNUMBER(SEARCH("TQ4X3",F32)),OR(ISNUMBER(SEARCH("[I]",F32)),ISNUMBER(SEARCH("GSI",F32)))),"0.417",
""))))))</f>
        <v/>
      </c>
      <c r="J32" s="208" t="str">
        <f>IF(OR(AND(ISNUMBER(SEARCH("TQ401",F32)),ISNUMBER(SEARCH("[I]",F32))),
AND(ISNUMBER(SEARCH("[I]",F32)),ISNUMBER(SEARCH("2mm",F32)))),"µA/µm",
IF(OR(AND(ISNUMBER(SEARCH("TQ401",F32)),ISNUMBER(SEARCH("[U]",F32))),
AND(OR(ISNUMBER(SEARCH("[U]",F32)),ISNUMBER(SEARCH("GSI",F32))),ISNUMBER(SEARCH("2mm",F32)))),"mV/µm",
IF(AND(ISNUMBER(SEARCH("TQ4X2",F32)),OR(ISNUMBER(SEARCH("[U]",F32)),ISNUMBER(SEARCH("GSI",F32))),ISNUMBER(SEARCH("4mm",F32))),"mV/µm",
IF(AND(ISNUMBER(SEARCH("TQ4X2",F32)),OR(ISNUMBER(SEARCH("[I]",F32)),ISNUMBER(SEARCH("GSI",F32))),ISNUMBER(SEARCH("4mm",F32))),"µA/µm",
IF(AND(ISNUMBER(SEARCH("TQ4X3",F32)),OR(ISNUMBER(SEARCH("[U]",F32)),ISNUMBER(SEARCH("GSI",F32)))),"mV/µm",
IF(AND(ISNUMBER(SEARCH("TQ4X3",F32)),OR(ISNUMBER(SEARCH("[I]",F32)),ISNUMBER(SEARCH("GSI",F32)))),"µA/µm",
""))))))</f>
        <v/>
      </c>
      <c r="K32" s="235" t="s">
        <v>53</v>
      </c>
      <c r="L32" s="230" t="s">
        <v>123</v>
      </c>
      <c r="M32" s="115" t="s">
        <v>34</v>
      </c>
      <c r="N32" s="363" t="s">
        <v>74</v>
      </c>
      <c r="O32" s="144"/>
      <c r="P32" s="368" t="s">
        <v>86</v>
      </c>
      <c r="Q32" s="353" t="s">
        <v>74</v>
      </c>
      <c r="R32" s="353"/>
      <c r="S32" s="357" t="s">
        <v>75</v>
      </c>
      <c r="T32" s="226" t="s">
        <v>182</v>
      </c>
      <c r="U32" s="226" t="s">
        <v>124</v>
      </c>
      <c r="V32" s="33" t="s">
        <v>17</v>
      </c>
      <c r="W32" s="33"/>
      <c r="X32" s="33"/>
      <c r="Y32" s="33"/>
      <c r="Z32" s="33"/>
      <c r="AA32" s="33"/>
      <c r="AB32" s="33">
        <v>102</v>
      </c>
      <c r="AC32" s="33" t="s">
        <v>39</v>
      </c>
      <c r="AD32" s="33">
        <v>178</v>
      </c>
      <c r="AE32" s="33" t="s">
        <v>38</v>
      </c>
      <c r="AF32" s="252">
        <v>1</v>
      </c>
      <c r="AG32" s="119" t="str">
        <f>IF(OR(OR(ISNUMBER(SEARCH("1",V32)),ISNUMBER(SEARCH("2",V32))),OR(ISNUMBER(SEARCH("1",W32)),ISNUMBER(SEARCH("1",W32)))),E32,"")</f>
        <v>TBD</v>
      </c>
      <c r="AH32" s="120"/>
      <c r="AI32" s="100"/>
    </row>
    <row r="33" spans="1:35" s="96" customFormat="1" ht="11.25" customHeight="1" thickTop="1" thickBot="1">
      <c r="A33" s="258" t="s">
        <v>74</v>
      </c>
      <c r="B33" s="259" t="s">
        <v>86</v>
      </c>
      <c r="C33" s="102"/>
      <c r="D33" s="224" t="s">
        <v>86</v>
      </c>
      <c r="E33" s="112" t="s">
        <v>100</v>
      </c>
      <c r="F33" s="95" t="s">
        <v>100</v>
      </c>
      <c r="G33" s="137" t="str">
        <f>IF(ISNUMBER(SEARCH("TBD",F33)),"","-1600mV .. -17600mV")</f>
        <v/>
      </c>
      <c r="H33" s="113" t="s">
        <v>172</v>
      </c>
      <c r="I33" s="207" t="str">
        <f>IF(OR(AND(ISNUMBER(SEARCH("TQ401",F33)),ISNUMBER(SEARCH("[I]",F33))),
    AND(ISNUMBER(SEARCH("[I]",F33)),ISNUMBER(SEARCH("2mm",F33)))),"2.5",
IF(OR(AND(ISNUMBER(SEARCH("TQ401",F33)),ISNUMBER(SEARCH("[U]",F33))),
AND(OR(ISNUMBER(SEARCH("[U]",F33)),ISNUMBER(SEARCH("GSI",F33))),ISNUMBER(SEARCH("2mm",F33)))),"8",
IF(AND(ISNUMBER(SEARCH("TQ4X2",F33)),OR(ISNUMBER(SEARCH("[U]",F33)),ISNUMBER(SEARCH("GSI",F33))),ISNUMBER(SEARCH("4mm",F33))),"4",
IF(AND(ISNUMBER(SEARCH("TQ4X2",F33)),OR(ISNUMBER(SEARCH("[I]",F33)),ISNUMBER(SEARCH("GSI",F33))),ISNUMBER(SEARCH("4mm",F33))),"1.25",
IF(AND(ISNUMBER(SEARCH("TQ4X3",F33)),OR(ISNUMBER(SEARCH("[U]",F33)),ISNUMBER(SEARCH("GSI",F33)))),"1.33",
IF(AND(ISNUMBER(SEARCH("TQ4X3",F33)),OR(ISNUMBER(SEARCH("[I]",F33)),ISNUMBER(SEARCH("GSI",F33)))),"0.417",
""))))))</f>
        <v/>
      </c>
      <c r="J33" s="208" t="str">
        <f>IF(OR(AND(ISNUMBER(SEARCH("TQ401",F33)),ISNUMBER(SEARCH("[I]",F33))),
AND(ISNUMBER(SEARCH("[I]",F33)),ISNUMBER(SEARCH("2mm",F33)))),"µA/µm",
IF(OR(AND(ISNUMBER(SEARCH("TQ401",F33)),ISNUMBER(SEARCH("[U]",F33))),
AND(OR(ISNUMBER(SEARCH("[U]",F33)),ISNUMBER(SEARCH("GSI",F33))),ISNUMBER(SEARCH("2mm",F33)))),"mV/µm",
IF(AND(ISNUMBER(SEARCH("TQ4X2",F33)),OR(ISNUMBER(SEARCH("[U]",F33)),ISNUMBER(SEARCH("GSI",F33))),ISNUMBER(SEARCH("4mm",F33))),"mV/µm",
IF(AND(ISNUMBER(SEARCH("TQ4X2",F33)),OR(ISNUMBER(SEARCH("[I]",F33)),ISNUMBER(SEARCH("GSI",F33))),ISNUMBER(SEARCH("4mm",F33))),"µA/µm",
IF(AND(ISNUMBER(SEARCH("TQ4X3",F33)),OR(ISNUMBER(SEARCH("[U]",F33)),ISNUMBER(SEARCH("GSI",F33)))),"mV/µm",
IF(AND(ISNUMBER(SEARCH("TQ4X3",F33)),OR(ISNUMBER(SEARCH("[I]",F33)),ISNUMBER(SEARCH("GSI",F33)))),"µA/µm",
""))))))</f>
        <v/>
      </c>
      <c r="K33" s="114" t="s">
        <v>53</v>
      </c>
      <c r="L33" s="225" t="s">
        <v>123</v>
      </c>
      <c r="M33" s="115" t="s">
        <v>34</v>
      </c>
      <c r="N33" s="363" t="s">
        <v>74</v>
      </c>
      <c r="O33" s="144"/>
      <c r="P33" s="368" t="s">
        <v>86</v>
      </c>
      <c r="Q33" s="353" t="s">
        <v>74</v>
      </c>
      <c r="R33" s="353"/>
      <c r="S33" s="357" t="s">
        <v>75</v>
      </c>
      <c r="T33" s="226" t="s">
        <v>182</v>
      </c>
      <c r="U33" s="226" t="s">
        <v>124</v>
      </c>
      <c r="V33" s="33" t="s">
        <v>17</v>
      </c>
      <c r="W33" s="33"/>
      <c r="X33" s="33"/>
      <c r="Y33" s="33"/>
      <c r="Z33" s="33"/>
      <c r="AA33" s="33"/>
      <c r="AB33" s="33">
        <v>102</v>
      </c>
      <c r="AC33" s="33" t="s">
        <v>39</v>
      </c>
      <c r="AD33" s="33">
        <v>178</v>
      </c>
      <c r="AE33" s="33" t="s">
        <v>38</v>
      </c>
      <c r="AF33" s="252">
        <v>1</v>
      </c>
      <c r="AG33" s="119" t="str">
        <f>IF(OR(OR(ISNUMBER(SEARCH("1",V33)),ISNUMBER(SEARCH("2",V33))),OR(ISNUMBER(SEARCH("1",W33)),ISNUMBER(SEARCH("1",W33)))),E33,"")</f>
        <v>TBD</v>
      </c>
      <c r="AH33" s="120"/>
      <c r="AI33" s="100"/>
    </row>
    <row r="34" spans="1:35" s="96" customFormat="1" ht="11.25" customHeight="1" thickTop="1" thickBot="1">
      <c r="A34" s="258" t="s">
        <v>23</v>
      </c>
      <c r="B34" s="259" t="s">
        <v>86</v>
      </c>
      <c r="C34" s="102"/>
      <c r="D34" s="227" t="s">
        <v>86</v>
      </c>
      <c r="E34" s="185" t="s">
        <v>100</v>
      </c>
      <c r="F34" s="186" t="s">
        <v>100</v>
      </c>
      <c r="G34" s="187" t="str">
        <f>IF(ISNUMBER(SEARCH("TBD",F34)),"","-1600mV .. -17600mV")</f>
        <v/>
      </c>
      <c r="H34" s="150" t="s">
        <v>172</v>
      </c>
      <c r="I34" s="228" t="str">
        <f>IF(OR(AND(ISNUMBER(SEARCH("TQ401",F34)),ISNUMBER(SEARCH("[I]",F34))),
    AND(ISNUMBER(SEARCH("[I]",F34)),ISNUMBER(SEARCH("2mm",F34)))),"2.5",
IF(OR(AND(ISNUMBER(SEARCH("TQ401",F34)),ISNUMBER(SEARCH("[U]",F34))),
AND(OR(ISNUMBER(SEARCH("[U]",F34)),ISNUMBER(SEARCH("GSI",F34))),ISNUMBER(SEARCH("2mm",F34)))),"8",
IF(AND(ISNUMBER(SEARCH("TQ4X2",F34)),OR(ISNUMBER(SEARCH("[U]",F34)),ISNUMBER(SEARCH("GSI",F34))),ISNUMBER(SEARCH("4mm",F34))),"4",
IF(AND(ISNUMBER(SEARCH("TQ4X2",F34)),OR(ISNUMBER(SEARCH("[I]",F34)),ISNUMBER(SEARCH("GSI",F34))),ISNUMBER(SEARCH("4mm",F34))),"1.25",
IF(AND(ISNUMBER(SEARCH("TQ4X3",F34)),OR(ISNUMBER(SEARCH("[U]",F34)),ISNUMBER(SEARCH("GSI",F34)))),"1.33",
IF(AND(ISNUMBER(SEARCH("TQ4X3",F34)),OR(ISNUMBER(SEARCH("[I]",F34)),ISNUMBER(SEARCH("GSI",F34)))),"0.417",
""))))))</f>
        <v/>
      </c>
      <c r="J34" s="229" t="str">
        <f>IF(OR(AND(ISNUMBER(SEARCH("TQ401",F34)),ISNUMBER(SEARCH("[I]",F34))),
AND(ISNUMBER(SEARCH("[I]",F34)),ISNUMBER(SEARCH("2mm",F34)))),"µA/µm",
IF(OR(AND(ISNUMBER(SEARCH("TQ401",F34)),ISNUMBER(SEARCH("[U]",F34))),
AND(OR(ISNUMBER(SEARCH("[U]",F34)),ISNUMBER(SEARCH("GSI",F34))),ISNUMBER(SEARCH("2mm",F34)))),"mV/µm",
IF(AND(ISNUMBER(SEARCH("TQ4X2",F34)),OR(ISNUMBER(SEARCH("[U]",F34)),ISNUMBER(SEARCH("GSI",F34))),ISNUMBER(SEARCH("4mm",F34))),"mV/µm",
IF(AND(ISNUMBER(SEARCH("TQ4X2",F34)),OR(ISNUMBER(SEARCH("[I]",F34)),ISNUMBER(SEARCH("GSI",F34))),ISNUMBER(SEARCH("4mm",F34))),"µA/µm",
IF(AND(ISNUMBER(SEARCH("TQ4X3",F34)),OR(ISNUMBER(SEARCH("[U]",F34)),ISNUMBER(SEARCH("GSI",F34)))),"mV/µm",
IF(AND(ISNUMBER(SEARCH("TQ4X3",F34)),OR(ISNUMBER(SEARCH("[I]",F34)),ISNUMBER(SEARCH("GSI",F34)))),"µA/µm",
""))))))</f>
        <v/>
      </c>
      <c r="K34" s="188" t="s">
        <v>53</v>
      </c>
      <c r="L34" s="230" t="s">
        <v>123</v>
      </c>
      <c r="M34" s="231" t="s">
        <v>34</v>
      </c>
      <c r="N34" s="367" t="s">
        <v>23</v>
      </c>
      <c r="O34" s="232" t="s">
        <v>128</v>
      </c>
      <c r="P34" s="192"/>
      <c r="Q34" s="389" t="s">
        <v>129</v>
      </c>
      <c r="R34" s="389"/>
      <c r="S34" s="358" t="s">
        <v>75</v>
      </c>
      <c r="T34" s="233" t="s">
        <v>182</v>
      </c>
      <c r="U34" s="233" t="s">
        <v>130</v>
      </c>
      <c r="V34" s="81" t="s">
        <v>17</v>
      </c>
      <c r="W34" s="81"/>
      <c r="X34" s="81"/>
      <c r="Y34" s="81"/>
      <c r="Z34" s="81"/>
      <c r="AA34" s="81"/>
      <c r="AB34" s="81">
        <v>102</v>
      </c>
      <c r="AC34" s="81" t="s">
        <v>39</v>
      </c>
      <c r="AD34" s="81">
        <v>178</v>
      </c>
      <c r="AE34" s="81" t="s">
        <v>38</v>
      </c>
      <c r="AF34" s="254">
        <v>1</v>
      </c>
      <c r="AG34" s="195" t="str">
        <f>IF(OR(OR(ISNUMBER(SEARCH("1",V34)),ISNUMBER(SEARCH("2",V34))),OR(ISNUMBER(SEARCH("1",W34)),ISNUMBER(SEARCH("1",W34)))),E34,"")</f>
        <v>TBD</v>
      </c>
      <c r="AH34" s="120"/>
      <c r="AI34" s="100"/>
    </row>
    <row r="35" spans="1:35" ht="6.75" customHeight="1" thickTop="1" thickBot="1">
      <c r="C35" s="50"/>
      <c r="D35" s="51"/>
      <c r="E35" s="52"/>
      <c r="F35" s="53"/>
      <c r="G35" s="54"/>
      <c r="H35" s="54"/>
      <c r="I35" s="210"/>
      <c r="J35" s="68"/>
      <c r="K35" s="55"/>
      <c r="L35" s="55"/>
      <c r="M35" s="56"/>
      <c r="N35" s="53"/>
      <c r="O35" s="57"/>
      <c r="P35" s="57"/>
      <c r="Q35" s="57"/>
      <c r="R35" s="57"/>
      <c r="S35" s="57"/>
      <c r="T35" s="57"/>
      <c r="U35" s="58"/>
      <c r="V35" s="55"/>
      <c r="W35" s="55"/>
      <c r="X35" s="58"/>
      <c r="Y35" s="56"/>
      <c r="Z35" s="58"/>
      <c r="AA35" s="56"/>
      <c r="AB35" s="56"/>
      <c r="AC35" s="56"/>
      <c r="AD35" s="56"/>
      <c r="AE35" s="56"/>
      <c r="AF35" s="56"/>
      <c r="AG35" s="52"/>
      <c r="AH35" s="59"/>
      <c r="AI35" s="13"/>
    </row>
    <row r="36" spans="1:35" ht="14.1" customHeight="1" thickBot="1">
      <c r="D36" s="3"/>
      <c r="E36" s="12"/>
      <c r="F36" s="4"/>
      <c r="G36" s="9"/>
      <c r="H36" s="9"/>
      <c r="I36" s="211"/>
      <c r="J36" s="7"/>
      <c r="K36" s="5"/>
      <c r="L36" s="5"/>
      <c r="M36" s="10"/>
      <c r="N36" s="4"/>
      <c r="O36" s="8"/>
      <c r="P36" s="8"/>
      <c r="Q36" s="8"/>
      <c r="R36" s="8"/>
      <c r="S36" s="8"/>
      <c r="T36" s="8"/>
      <c r="U36" s="39"/>
      <c r="V36" s="5"/>
      <c r="W36" s="5"/>
      <c r="X36" s="39"/>
      <c r="Y36" s="10"/>
      <c r="Z36" s="39"/>
      <c r="AA36" s="10"/>
      <c r="AB36" s="10"/>
      <c r="AC36" s="10"/>
      <c r="AD36" s="10"/>
      <c r="AE36" s="10"/>
      <c r="AF36" s="10"/>
      <c r="AG36" s="12"/>
      <c r="AH36" s="40"/>
      <c r="AI36" s="13"/>
    </row>
    <row r="37" spans="1:35" ht="6.75" customHeight="1" thickBot="1">
      <c r="C37" s="41"/>
      <c r="D37" s="42"/>
      <c r="E37" s="60"/>
      <c r="F37" s="61"/>
      <c r="G37" s="62"/>
      <c r="H37" s="62"/>
      <c r="I37" s="212"/>
      <c r="J37" s="65"/>
      <c r="K37" s="63"/>
      <c r="L37" s="63"/>
      <c r="M37" s="63"/>
      <c r="N37" s="64"/>
      <c r="O37" s="64"/>
      <c r="P37" s="64"/>
      <c r="Q37" s="64"/>
      <c r="R37" s="64"/>
      <c r="S37" s="64"/>
      <c r="T37" s="64"/>
      <c r="U37" s="65"/>
      <c r="V37" s="65"/>
      <c r="W37" s="65"/>
      <c r="X37" s="65"/>
      <c r="Y37" s="65"/>
      <c r="Z37" s="65"/>
      <c r="AA37" s="65"/>
      <c r="AB37" s="65"/>
      <c r="AC37" s="65"/>
      <c r="AD37" s="65"/>
      <c r="AE37" s="65"/>
      <c r="AF37" s="65"/>
      <c r="AG37" s="66"/>
      <c r="AH37" s="67"/>
      <c r="AI37" s="13"/>
    </row>
    <row r="38" spans="1:35" ht="21" customHeight="1">
      <c r="C38" s="46"/>
      <c r="D38" s="390" t="str">
        <f>CONCATENATE("MB",AC38,",",CHAR(13),CHAR(10),"Node",IF(AF38="TBD","X",AF38))</f>
        <v>MB1,_x000D_
NodeX</v>
      </c>
      <c r="E38" s="38" t="s">
        <v>42</v>
      </c>
      <c r="F38" s="75" t="s">
        <v>59</v>
      </c>
      <c r="G38" s="370" t="s">
        <v>100</v>
      </c>
      <c r="H38" s="94"/>
      <c r="I38" s="94"/>
      <c r="J38" s="396" t="s">
        <v>336</v>
      </c>
      <c r="K38" s="397"/>
      <c r="L38" s="397"/>
      <c r="M38" s="398" t="s">
        <v>320</v>
      </c>
      <c r="N38" s="398"/>
      <c r="O38" s="399"/>
      <c r="Q38" s="75" t="s">
        <v>57</v>
      </c>
      <c r="R38" s="287"/>
      <c r="S38" s="398" t="s">
        <v>58</v>
      </c>
      <c r="T38" s="398"/>
      <c r="U38" s="398"/>
      <c r="V38" s="398"/>
      <c r="W38" s="398"/>
      <c r="X38" s="398"/>
      <c r="Y38" s="399"/>
      <c r="Z38" s="76"/>
      <c r="AA38" s="75" t="s">
        <v>56</v>
      </c>
      <c r="AB38" s="77"/>
      <c r="AC38" s="78" t="s">
        <v>17</v>
      </c>
      <c r="AE38" s="75" t="s">
        <v>186</v>
      </c>
      <c r="AF38" s="78" t="s">
        <v>100</v>
      </c>
      <c r="AG38" s="74"/>
      <c r="AH38" s="47"/>
    </row>
    <row r="39" spans="1:35" ht="7.5" customHeight="1" thickBot="1">
      <c r="C39" s="46"/>
      <c r="D39" s="391"/>
      <c r="E39" s="16"/>
      <c r="F39" s="15"/>
      <c r="G39" s="15"/>
      <c r="H39" s="15"/>
      <c r="I39" s="203"/>
      <c r="J39" s="202"/>
      <c r="K39" s="15"/>
      <c r="L39" s="15"/>
      <c r="M39" s="15"/>
      <c r="N39" s="15"/>
      <c r="O39" s="15"/>
      <c r="P39" s="15"/>
      <c r="Q39" s="15"/>
      <c r="R39" s="15"/>
      <c r="S39" s="15"/>
      <c r="T39" s="15"/>
      <c r="U39" s="17"/>
      <c r="V39" s="17"/>
      <c r="W39" s="17"/>
      <c r="X39" s="17"/>
      <c r="Y39" s="17"/>
      <c r="Z39" s="17"/>
      <c r="AA39" s="17"/>
      <c r="AB39" s="17"/>
      <c r="AC39" s="17"/>
      <c r="AD39" s="17"/>
      <c r="AE39" s="17"/>
      <c r="AF39" s="17"/>
      <c r="AG39" s="15"/>
      <c r="AH39" s="47"/>
    </row>
    <row r="40" spans="1:35" ht="6.75" customHeight="1" thickBot="1">
      <c r="C40" s="50"/>
      <c r="D40" s="51"/>
      <c r="E40" s="52"/>
      <c r="F40" s="53"/>
      <c r="G40" s="54"/>
      <c r="H40" s="54"/>
      <c r="I40" s="210"/>
      <c r="J40" s="68"/>
      <c r="K40" s="55"/>
      <c r="L40" s="55"/>
      <c r="M40" s="56"/>
      <c r="N40" s="53"/>
      <c r="O40" s="57"/>
      <c r="P40" s="57"/>
      <c r="Q40" s="57"/>
      <c r="R40" s="57"/>
      <c r="S40" s="57"/>
      <c r="T40" s="57"/>
      <c r="U40" s="58"/>
      <c r="V40" s="55"/>
      <c r="W40" s="55"/>
      <c r="X40" s="58"/>
      <c r="Y40" s="56"/>
      <c r="Z40" s="58"/>
      <c r="AA40" s="56"/>
      <c r="AB40" s="56"/>
      <c r="AC40" s="56"/>
      <c r="AD40" s="56"/>
      <c r="AE40" s="56"/>
      <c r="AF40" s="56"/>
      <c r="AG40" s="52"/>
      <c r="AH40" s="59"/>
      <c r="AI40" s="13"/>
    </row>
    <row r="41" spans="1:35" ht="14.1" customHeight="1" thickBot="1">
      <c r="D41" s="3"/>
      <c r="E41" s="4"/>
      <c r="F41" s="4"/>
      <c r="G41" s="4"/>
      <c r="H41" s="4"/>
      <c r="I41" s="214"/>
      <c r="J41" s="7"/>
      <c r="K41" s="5"/>
      <c r="L41" s="5"/>
      <c r="M41" s="5"/>
      <c r="N41" s="6"/>
      <c r="O41" s="6"/>
      <c r="P41" s="6"/>
      <c r="Q41" s="6"/>
      <c r="R41" s="6"/>
      <c r="S41" s="6"/>
      <c r="T41" s="6"/>
      <c r="U41" s="7"/>
      <c r="V41" s="7"/>
      <c r="W41" s="7"/>
      <c r="X41" s="7"/>
      <c r="Y41" s="7"/>
      <c r="Z41" s="7"/>
      <c r="AA41" s="7"/>
      <c r="AB41" s="7"/>
      <c r="AC41" s="7"/>
      <c r="AD41" s="7"/>
      <c r="AE41" s="7"/>
      <c r="AF41" s="7"/>
      <c r="AG41" s="6"/>
      <c r="AH41" s="11"/>
      <c r="AI41" s="13"/>
    </row>
    <row r="42" spans="1:35" ht="13.5" customHeight="1" thickBot="1">
      <c r="C42" s="41"/>
      <c r="D42" s="441" t="s">
        <v>28</v>
      </c>
      <c r="E42" s="42"/>
      <c r="F42" s="43"/>
      <c r="G42" s="43"/>
      <c r="H42" s="43"/>
      <c r="I42" s="200"/>
      <c r="J42" s="201"/>
      <c r="K42" s="42"/>
      <c r="L42" s="42"/>
      <c r="M42" s="42"/>
      <c r="N42" s="44"/>
      <c r="O42" s="42"/>
      <c r="P42" s="42"/>
      <c r="Q42" s="42"/>
      <c r="R42" s="42"/>
      <c r="S42" s="42"/>
      <c r="T42" s="42"/>
      <c r="U42" s="44"/>
      <c r="V42" s="44"/>
      <c r="W42" s="44"/>
      <c r="X42" s="44"/>
      <c r="Y42" s="44"/>
      <c r="Z42" s="44"/>
      <c r="AA42" s="44"/>
      <c r="AB42" s="44"/>
      <c r="AC42" s="44"/>
      <c r="AD42" s="44"/>
      <c r="AE42" s="44"/>
      <c r="AF42" s="44"/>
      <c r="AG42" s="42"/>
      <c r="AH42" s="45"/>
    </row>
    <row r="43" spans="1:35" ht="13.5" customHeight="1" thickBot="1">
      <c r="C43" s="46"/>
      <c r="D43" s="442"/>
      <c r="E43" s="446" t="s">
        <v>247</v>
      </c>
      <c r="F43" s="24" t="s">
        <v>20</v>
      </c>
      <c r="G43" s="482" t="s">
        <v>22</v>
      </c>
      <c r="H43" s="483"/>
      <c r="I43" s="483"/>
      <c r="J43" s="484"/>
      <c r="K43" s="482" t="s">
        <v>2</v>
      </c>
      <c r="L43" s="483"/>
      <c r="M43" s="484"/>
      <c r="N43" s="25" t="s">
        <v>26</v>
      </c>
      <c r="O43" s="21" t="s">
        <v>21</v>
      </c>
      <c r="P43" s="21"/>
      <c r="Q43" s="3"/>
      <c r="R43" s="3"/>
      <c r="S43" s="3"/>
      <c r="T43" s="3"/>
      <c r="U43" s="29"/>
      <c r="V43" s="29"/>
      <c r="W43" s="29"/>
      <c r="X43" s="29"/>
      <c r="Y43" s="29"/>
      <c r="Z43" s="29"/>
      <c r="AA43" s="29"/>
      <c r="AB43" s="29"/>
      <c r="AC43" s="29"/>
      <c r="AD43" s="29"/>
      <c r="AE43" s="384" t="s">
        <v>334</v>
      </c>
      <c r="AF43" s="384" t="s">
        <v>335</v>
      </c>
      <c r="AG43" s="3"/>
      <c r="AH43" s="69"/>
    </row>
    <row r="44" spans="1:35" ht="12.75" customHeight="1">
      <c r="C44" s="46"/>
      <c r="D44" s="442"/>
      <c r="E44" s="447"/>
      <c r="F44" s="26" t="s">
        <v>4</v>
      </c>
      <c r="G44" s="485" t="s">
        <v>100</v>
      </c>
      <c r="H44" s="486"/>
      <c r="I44" s="486"/>
      <c r="J44" s="487"/>
      <c r="K44" s="485" t="s">
        <v>9</v>
      </c>
      <c r="L44" s="486"/>
      <c r="M44" s="487"/>
      <c r="N44" s="28" t="s">
        <v>27</v>
      </c>
      <c r="O44" s="408" t="s">
        <v>268</v>
      </c>
      <c r="P44" s="409"/>
      <c r="Q44" s="409"/>
      <c r="R44" s="409"/>
      <c r="S44" s="409"/>
      <c r="T44" s="409"/>
      <c r="U44" s="409"/>
      <c r="V44" s="409"/>
      <c r="W44" s="409"/>
      <c r="X44" s="409"/>
      <c r="Y44" s="409"/>
      <c r="Z44" s="409"/>
      <c r="AA44" s="409"/>
      <c r="AB44" s="409"/>
      <c r="AC44" s="409"/>
      <c r="AD44" s="409"/>
      <c r="AE44" s="224">
        <v>1</v>
      </c>
      <c r="AF44" s="153">
        <v>0</v>
      </c>
      <c r="AG44" s="3"/>
      <c r="AH44" s="69"/>
    </row>
    <row r="45" spans="1:35" ht="13.5" customHeight="1" thickBot="1">
      <c r="C45" s="46"/>
      <c r="D45" s="442"/>
      <c r="E45" s="448"/>
      <c r="F45" s="22" t="s">
        <v>5</v>
      </c>
      <c r="G45" s="479" t="s">
        <v>100</v>
      </c>
      <c r="H45" s="480"/>
      <c r="I45" s="480"/>
      <c r="J45" s="481"/>
      <c r="K45" s="479" t="s">
        <v>9</v>
      </c>
      <c r="L45" s="480"/>
      <c r="M45" s="481"/>
      <c r="N45" s="2" t="s">
        <v>27</v>
      </c>
      <c r="O45" s="408" t="s">
        <v>269</v>
      </c>
      <c r="P45" s="409"/>
      <c r="Q45" s="409"/>
      <c r="R45" s="409"/>
      <c r="S45" s="409"/>
      <c r="T45" s="409"/>
      <c r="U45" s="409"/>
      <c r="V45" s="409"/>
      <c r="W45" s="409"/>
      <c r="X45" s="409"/>
      <c r="Y45" s="409"/>
      <c r="Z45" s="409"/>
      <c r="AA45" s="409"/>
      <c r="AB45" s="409"/>
      <c r="AC45" s="409"/>
      <c r="AD45" s="409"/>
      <c r="AE45" s="382">
        <v>1</v>
      </c>
      <c r="AF45" s="383">
        <v>0</v>
      </c>
      <c r="AG45" s="3"/>
      <c r="AH45" s="69"/>
    </row>
    <row r="46" spans="1:35" ht="13.5" customHeight="1" thickBot="1">
      <c r="C46" s="46"/>
      <c r="D46" s="442"/>
      <c r="E46" s="3"/>
      <c r="F46" s="4"/>
      <c r="G46" s="4"/>
      <c r="H46" s="4"/>
      <c r="I46" s="214"/>
      <c r="J46" s="6"/>
      <c r="K46" s="4"/>
      <c r="L46" s="4"/>
      <c r="M46" s="4"/>
      <c r="N46" s="29"/>
      <c r="O46" s="378"/>
      <c r="P46" s="378"/>
      <c r="Q46" s="378"/>
      <c r="R46" s="378"/>
      <c r="S46" s="378"/>
      <c r="T46" s="378"/>
      <c r="U46" s="379"/>
      <c r="V46" s="379"/>
      <c r="W46" s="379"/>
      <c r="X46" s="379"/>
      <c r="Y46" s="379"/>
      <c r="Z46" s="379"/>
      <c r="AA46" s="379"/>
      <c r="AB46" s="379"/>
      <c r="AC46" s="379"/>
      <c r="AD46" s="379"/>
      <c r="AE46" s="381"/>
      <c r="AF46" s="381"/>
      <c r="AG46" s="3"/>
      <c r="AH46" s="69"/>
    </row>
    <row r="47" spans="1:35" ht="13.5" customHeight="1" thickBot="1">
      <c r="C47" s="46"/>
      <c r="D47" s="442"/>
      <c r="E47" s="446" t="s">
        <v>248</v>
      </c>
      <c r="F47" s="19" t="s">
        <v>20</v>
      </c>
      <c r="G47" s="482" t="s">
        <v>22</v>
      </c>
      <c r="H47" s="483"/>
      <c r="I47" s="483"/>
      <c r="J47" s="484"/>
      <c r="K47" s="482" t="s">
        <v>2</v>
      </c>
      <c r="L47" s="483"/>
      <c r="M47" s="484"/>
      <c r="N47" s="23" t="s">
        <v>26</v>
      </c>
      <c r="O47" s="380" t="s">
        <v>21</v>
      </c>
      <c r="P47" s="380"/>
      <c r="Q47" s="378"/>
      <c r="R47" s="378"/>
      <c r="S47" s="378"/>
      <c r="T47" s="378"/>
      <c r="U47" s="379"/>
      <c r="V47" s="379"/>
      <c r="W47" s="379"/>
      <c r="X47" s="379"/>
      <c r="Y47" s="379"/>
      <c r="Z47" s="379"/>
      <c r="AA47" s="379"/>
      <c r="AB47" s="379"/>
      <c r="AC47" s="379"/>
      <c r="AD47" s="379"/>
      <c r="AE47" s="381"/>
      <c r="AF47" s="381"/>
      <c r="AG47" s="3"/>
      <c r="AH47" s="69"/>
    </row>
    <row r="48" spans="1:35" ht="12.75" customHeight="1">
      <c r="C48" s="46"/>
      <c r="D48" s="442"/>
      <c r="E48" s="447"/>
      <c r="F48" s="26" t="s">
        <v>4</v>
      </c>
      <c r="G48" s="485" t="s">
        <v>100</v>
      </c>
      <c r="H48" s="486"/>
      <c r="I48" s="486"/>
      <c r="J48" s="487"/>
      <c r="K48" s="485" t="s">
        <v>9</v>
      </c>
      <c r="L48" s="486"/>
      <c r="M48" s="487"/>
      <c r="N48" s="28" t="s">
        <v>27</v>
      </c>
      <c r="O48" s="408" t="s">
        <v>270</v>
      </c>
      <c r="P48" s="409"/>
      <c r="Q48" s="409"/>
      <c r="R48" s="409"/>
      <c r="S48" s="409"/>
      <c r="T48" s="409"/>
      <c r="U48" s="409"/>
      <c r="V48" s="409"/>
      <c r="W48" s="409"/>
      <c r="X48" s="409"/>
      <c r="Y48" s="409"/>
      <c r="Z48" s="409"/>
      <c r="AA48" s="409"/>
      <c r="AB48" s="409"/>
      <c r="AC48" s="409"/>
      <c r="AD48" s="409"/>
      <c r="AE48" s="224">
        <v>1</v>
      </c>
      <c r="AF48" s="153">
        <v>0</v>
      </c>
      <c r="AG48" s="3"/>
      <c r="AH48" s="69"/>
    </row>
    <row r="49" spans="3:34" ht="13.5" customHeight="1" thickBot="1">
      <c r="C49" s="46"/>
      <c r="D49" s="442"/>
      <c r="E49" s="448"/>
      <c r="F49" s="22" t="s">
        <v>5</v>
      </c>
      <c r="G49" s="479" t="s">
        <v>100</v>
      </c>
      <c r="H49" s="480"/>
      <c r="I49" s="480"/>
      <c r="J49" s="481"/>
      <c r="K49" s="479" t="s">
        <v>9</v>
      </c>
      <c r="L49" s="480"/>
      <c r="M49" s="481"/>
      <c r="N49" s="2" t="s">
        <v>27</v>
      </c>
      <c r="O49" s="408" t="s">
        <v>269</v>
      </c>
      <c r="P49" s="409"/>
      <c r="Q49" s="409"/>
      <c r="R49" s="409"/>
      <c r="S49" s="409"/>
      <c r="T49" s="409"/>
      <c r="U49" s="409"/>
      <c r="V49" s="409"/>
      <c r="W49" s="409"/>
      <c r="X49" s="409"/>
      <c r="Y49" s="409"/>
      <c r="Z49" s="409"/>
      <c r="AA49" s="409"/>
      <c r="AB49" s="409"/>
      <c r="AC49" s="409"/>
      <c r="AD49" s="409"/>
      <c r="AE49" s="382">
        <v>1</v>
      </c>
      <c r="AF49" s="383">
        <v>0</v>
      </c>
      <c r="AG49" s="3"/>
      <c r="AH49" s="69"/>
    </row>
    <row r="50" spans="3:34" ht="13.5" customHeight="1" thickBot="1">
      <c r="C50" s="46"/>
      <c r="D50" s="442"/>
      <c r="E50" s="30"/>
      <c r="F50" s="31"/>
      <c r="G50" s="31"/>
      <c r="H50" s="31"/>
      <c r="I50" s="215"/>
      <c r="J50" s="216"/>
      <c r="K50" s="31"/>
      <c r="L50" s="31"/>
      <c r="M50" s="31"/>
      <c r="N50" s="32"/>
      <c r="O50" s="378"/>
      <c r="P50" s="378"/>
      <c r="Q50" s="378"/>
      <c r="R50" s="378"/>
      <c r="S50" s="378"/>
      <c r="T50" s="378"/>
      <c r="U50" s="379"/>
      <c r="V50" s="379"/>
      <c r="W50" s="379"/>
      <c r="X50" s="379"/>
      <c r="Y50" s="379"/>
      <c r="Z50" s="379"/>
      <c r="AA50" s="379"/>
      <c r="AB50" s="379"/>
      <c r="AC50" s="379"/>
      <c r="AD50" s="379"/>
      <c r="AE50" s="381"/>
      <c r="AF50" s="381"/>
      <c r="AG50" s="3"/>
      <c r="AH50" s="69"/>
    </row>
    <row r="51" spans="3:34" ht="13.5" customHeight="1" thickBot="1">
      <c r="C51" s="46"/>
      <c r="D51" s="442"/>
      <c r="E51" s="446" t="s">
        <v>246</v>
      </c>
      <c r="F51" s="24" t="s">
        <v>20</v>
      </c>
      <c r="G51" s="482" t="s">
        <v>22</v>
      </c>
      <c r="H51" s="483"/>
      <c r="I51" s="483"/>
      <c r="J51" s="484"/>
      <c r="K51" s="482" t="s">
        <v>2</v>
      </c>
      <c r="L51" s="483"/>
      <c r="M51" s="484"/>
      <c r="N51" s="25" t="s">
        <v>26</v>
      </c>
      <c r="O51" s="380" t="s">
        <v>21</v>
      </c>
      <c r="P51" s="380"/>
      <c r="Q51" s="378"/>
      <c r="R51" s="378"/>
      <c r="S51" s="378"/>
      <c r="T51" s="378"/>
      <c r="U51" s="379"/>
      <c r="V51" s="379"/>
      <c r="W51" s="379"/>
      <c r="X51" s="379"/>
      <c r="Y51" s="379"/>
      <c r="Z51" s="379"/>
      <c r="AA51" s="379"/>
      <c r="AB51" s="379"/>
      <c r="AC51" s="379"/>
      <c r="AD51" s="379"/>
      <c r="AE51" s="381"/>
      <c r="AF51" s="381"/>
      <c r="AG51" s="3"/>
      <c r="AH51" s="69"/>
    </row>
    <row r="52" spans="3:34" ht="12.75" customHeight="1">
      <c r="C52" s="46"/>
      <c r="D52" s="442"/>
      <c r="E52" s="447"/>
      <c r="F52" s="26" t="s">
        <v>4</v>
      </c>
      <c r="G52" s="485" t="s">
        <v>100</v>
      </c>
      <c r="H52" s="486"/>
      <c r="I52" s="486"/>
      <c r="J52" s="487"/>
      <c r="K52" s="485" t="s">
        <v>9</v>
      </c>
      <c r="L52" s="486"/>
      <c r="M52" s="487"/>
      <c r="N52" s="28" t="s">
        <v>40</v>
      </c>
      <c r="O52" s="408" t="s">
        <v>275</v>
      </c>
      <c r="P52" s="409"/>
      <c r="Q52" s="409"/>
      <c r="R52" s="409"/>
      <c r="S52" s="409"/>
      <c r="T52" s="409"/>
      <c r="U52" s="409"/>
      <c r="V52" s="409"/>
      <c r="W52" s="409"/>
      <c r="X52" s="409"/>
      <c r="Y52" s="409"/>
      <c r="Z52" s="409"/>
      <c r="AA52" s="409"/>
      <c r="AB52" s="409"/>
      <c r="AC52" s="409"/>
      <c r="AD52" s="409"/>
      <c r="AE52" s="224">
        <v>2</v>
      </c>
      <c r="AF52" s="153">
        <v>1</v>
      </c>
      <c r="AG52" s="3"/>
      <c r="AH52" s="69"/>
    </row>
    <row r="53" spans="3:34" ht="24.75" customHeight="1" thickBot="1">
      <c r="C53" s="46"/>
      <c r="D53" s="442"/>
      <c r="E53" s="448"/>
      <c r="F53" s="22" t="s">
        <v>5</v>
      </c>
      <c r="G53" s="479" t="s">
        <v>100</v>
      </c>
      <c r="H53" s="480"/>
      <c r="I53" s="480"/>
      <c r="J53" s="481"/>
      <c r="K53" s="479" t="s">
        <v>9</v>
      </c>
      <c r="L53" s="480"/>
      <c r="M53" s="481"/>
      <c r="N53" s="2" t="s">
        <v>40</v>
      </c>
      <c r="O53" s="408" t="s">
        <v>276</v>
      </c>
      <c r="P53" s="409"/>
      <c r="Q53" s="409"/>
      <c r="R53" s="409"/>
      <c r="S53" s="409"/>
      <c r="T53" s="409"/>
      <c r="U53" s="409"/>
      <c r="V53" s="409"/>
      <c r="W53" s="409"/>
      <c r="X53" s="409"/>
      <c r="Y53" s="409"/>
      <c r="Z53" s="409"/>
      <c r="AA53" s="409"/>
      <c r="AB53" s="409"/>
      <c r="AC53" s="409"/>
      <c r="AD53" s="409"/>
      <c r="AE53" s="382">
        <v>1</v>
      </c>
      <c r="AF53" s="383">
        <v>0</v>
      </c>
      <c r="AG53" s="3"/>
      <c r="AH53" s="69"/>
    </row>
    <row r="54" spans="3:34" ht="6.75" customHeight="1">
      <c r="C54" s="46"/>
      <c r="D54" s="442"/>
      <c r="E54" s="375"/>
      <c r="F54" s="4"/>
      <c r="G54" s="6"/>
      <c r="H54" s="6"/>
      <c r="I54" s="6"/>
      <c r="J54" s="6"/>
      <c r="K54" s="6"/>
      <c r="L54" s="6"/>
      <c r="M54" s="6"/>
      <c r="N54" s="6"/>
      <c r="O54" s="20"/>
      <c r="P54" s="20"/>
      <c r="Q54" s="3"/>
      <c r="R54" s="3"/>
      <c r="S54" s="3"/>
      <c r="T54" s="3"/>
      <c r="U54" s="29"/>
      <c r="V54" s="29"/>
      <c r="W54" s="29"/>
      <c r="X54" s="29"/>
      <c r="Y54" s="29"/>
      <c r="Z54" s="29"/>
      <c r="AA54" s="29"/>
      <c r="AB54" s="29"/>
      <c r="AC54" s="29"/>
      <c r="AD54" s="29"/>
      <c r="AE54" s="29"/>
      <c r="AF54" s="29"/>
      <c r="AG54" s="3"/>
      <c r="AH54" s="69"/>
    </row>
    <row r="55" spans="3:34" ht="13.5" customHeight="1">
      <c r="C55" s="46"/>
      <c r="D55" s="442"/>
      <c r="E55" s="376" t="s">
        <v>330</v>
      </c>
      <c r="F55" s="4"/>
      <c r="G55" s="377" t="s">
        <v>332</v>
      </c>
      <c r="H55" s="6"/>
      <c r="I55" s="6"/>
      <c r="J55" s="6"/>
      <c r="K55" s="6"/>
      <c r="L55" s="6"/>
      <c r="M55" s="6"/>
      <c r="N55" s="6"/>
      <c r="O55" s="20"/>
      <c r="P55" s="20"/>
      <c r="Q55" s="3"/>
      <c r="R55" s="3"/>
      <c r="S55" s="3"/>
      <c r="T55" s="3"/>
      <c r="U55" s="29"/>
      <c r="V55" s="29"/>
      <c r="W55" s="29"/>
      <c r="X55" s="29"/>
      <c r="Y55" s="29"/>
      <c r="Z55" s="29"/>
      <c r="AA55" s="29"/>
      <c r="AB55" s="29"/>
      <c r="AC55" s="29"/>
      <c r="AD55" s="29"/>
      <c r="AE55" s="29"/>
      <c r="AF55" s="29"/>
      <c r="AG55" s="3"/>
      <c r="AH55" s="69"/>
    </row>
    <row r="56" spans="3:34" ht="13.5" customHeight="1">
      <c r="C56" s="46"/>
      <c r="D56" s="442"/>
      <c r="E56" s="376" t="s">
        <v>331</v>
      </c>
      <c r="F56" s="4"/>
      <c r="G56" s="377" t="s">
        <v>333</v>
      </c>
      <c r="H56" s="6"/>
      <c r="I56" s="6"/>
      <c r="J56" s="6"/>
      <c r="K56" s="6"/>
      <c r="L56" s="6"/>
      <c r="M56" s="6"/>
      <c r="N56" s="6"/>
      <c r="O56" s="20"/>
      <c r="P56" s="20"/>
      <c r="Q56" s="3"/>
      <c r="R56" s="3"/>
      <c r="S56" s="3"/>
      <c r="T56" s="3"/>
      <c r="U56" s="29"/>
      <c r="V56" s="29"/>
      <c r="W56" s="29"/>
      <c r="X56" s="29"/>
      <c r="Y56" s="29"/>
      <c r="Z56" s="29"/>
      <c r="AA56" s="29"/>
      <c r="AB56" s="29"/>
      <c r="AC56" s="29"/>
      <c r="AD56" s="29"/>
      <c r="AE56" s="29"/>
      <c r="AF56" s="29"/>
      <c r="AG56" s="3"/>
      <c r="AH56" s="69"/>
    </row>
    <row r="57" spans="3:34" ht="5.25" customHeight="1" thickBot="1">
      <c r="C57" s="50"/>
      <c r="D57" s="443"/>
      <c r="E57" s="53"/>
      <c r="F57" s="51"/>
      <c r="G57" s="51"/>
      <c r="H57" s="51"/>
      <c r="I57" s="213"/>
      <c r="J57" s="217"/>
      <c r="K57" s="51"/>
      <c r="L57" s="51"/>
      <c r="M57" s="51"/>
      <c r="N57" s="70"/>
      <c r="O57" s="51"/>
      <c r="P57" s="51"/>
      <c r="Q57" s="51"/>
      <c r="R57" s="51"/>
      <c r="S57" s="51"/>
      <c r="T57" s="51"/>
      <c r="U57" s="70"/>
      <c r="V57" s="70"/>
      <c r="W57" s="70"/>
      <c r="X57" s="70"/>
      <c r="Y57" s="70"/>
      <c r="Z57" s="70"/>
      <c r="AA57" s="70"/>
      <c r="AB57" s="70"/>
      <c r="AC57" s="70"/>
      <c r="AD57" s="70"/>
      <c r="AE57" s="70"/>
      <c r="AF57" s="70"/>
      <c r="AG57" s="51"/>
      <c r="AH57" s="71"/>
    </row>
    <row r="58" spans="3:34" ht="14.1" customHeight="1" thickBot="1">
      <c r="E58" s="13"/>
      <c r="F58" s="18"/>
      <c r="G58" s="18"/>
      <c r="H58" s="18"/>
      <c r="J58" s="219"/>
      <c r="K58" s="18"/>
      <c r="L58" s="18"/>
      <c r="M58" s="18"/>
    </row>
    <row r="59" spans="3:34" s="3" customFormat="1">
      <c r="C59" s="41"/>
      <c r="D59" s="441" t="s">
        <v>239</v>
      </c>
      <c r="E59" s="42"/>
      <c r="F59" s="43"/>
      <c r="G59" s="43"/>
      <c r="H59" s="43"/>
      <c r="I59" s="200"/>
      <c r="J59" s="66"/>
      <c r="K59" s="43"/>
      <c r="L59" s="43"/>
      <c r="M59" s="43"/>
      <c r="N59" s="44"/>
      <c r="O59" s="42"/>
      <c r="P59" s="42"/>
      <c r="Q59" s="42"/>
      <c r="R59" s="42"/>
      <c r="S59" s="42"/>
      <c r="T59" s="42"/>
      <c r="U59" s="44"/>
      <c r="V59" s="44"/>
      <c r="W59" s="44"/>
      <c r="X59" s="44"/>
      <c r="Y59" s="44"/>
      <c r="Z59" s="44"/>
      <c r="AA59" s="44"/>
      <c r="AB59" s="44"/>
      <c r="AC59" s="44"/>
      <c r="AD59" s="44"/>
      <c r="AE59" s="44"/>
      <c r="AF59" s="44"/>
      <c r="AG59" s="42"/>
      <c r="AH59" s="45"/>
    </row>
    <row r="60" spans="3:34" s="3" customFormat="1" ht="12.75" customHeight="1">
      <c r="C60" s="46"/>
      <c r="D60" s="442"/>
      <c r="E60" s="18"/>
      <c r="G60" s="286" t="s">
        <v>241</v>
      </c>
      <c r="H60" s="460" t="s">
        <v>242</v>
      </c>
      <c r="I60" s="461"/>
      <c r="J60" s="462"/>
      <c r="K60" s="4"/>
      <c r="L60" s="4"/>
      <c r="M60" s="4"/>
      <c r="N60" s="29"/>
      <c r="Q60" s="75" t="s">
        <v>240</v>
      </c>
      <c r="R60" s="287"/>
      <c r="S60" s="285"/>
      <c r="T60" s="284" t="s">
        <v>244</v>
      </c>
      <c r="V60" s="283"/>
      <c r="W60" s="283"/>
      <c r="X60" s="75" t="s">
        <v>243</v>
      </c>
      <c r="Y60" s="287"/>
      <c r="Z60" s="288" t="s">
        <v>245</v>
      </c>
      <c r="AA60" s="289"/>
      <c r="AB60" s="29"/>
      <c r="AC60" s="29"/>
      <c r="AD60" s="29"/>
      <c r="AE60" s="29"/>
      <c r="AF60" s="29"/>
      <c r="AH60" s="69"/>
    </row>
    <row r="61" spans="3:34" ht="12" customHeight="1" thickBot="1">
      <c r="C61" s="46"/>
      <c r="D61" s="442"/>
      <c r="E61" s="4"/>
      <c r="F61" s="3"/>
      <c r="G61" s="3"/>
      <c r="H61" s="3"/>
      <c r="I61" s="214"/>
      <c r="J61" s="220"/>
      <c r="K61" s="3"/>
      <c r="L61" s="3"/>
      <c r="M61" s="3"/>
      <c r="N61" s="29"/>
      <c r="O61" s="3"/>
      <c r="P61" s="3"/>
      <c r="Q61" s="3"/>
      <c r="R61" s="3"/>
      <c r="S61" s="3"/>
      <c r="T61" s="3"/>
      <c r="U61" s="29"/>
      <c r="V61" s="29"/>
      <c r="W61" s="29"/>
      <c r="X61" s="29"/>
      <c r="Y61" s="29"/>
      <c r="Z61" s="29"/>
      <c r="AA61" s="29"/>
      <c r="AB61" s="29"/>
      <c r="AC61" s="29"/>
      <c r="AD61" s="29"/>
      <c r="AE61" s="29"/>
      <c r="AF61" s="29"/>
      <c r="AG61" s="3"/>
      <c r="AH61" s="69"/>
    </row>
    <row r="62" spans="3:34" ht="12.75" customHeight="1" thickBot="1">
      <c r="C62" s="46"/>
      <c r="D62" s="442"/>
      <c r="E62" s="439" t="s">
        <v>246</v>
      </c>
      <c r="F62" s="73" t="s">
        <v>250</v>
      </c>
      <c r="G62" s="72" t="s">
        <v>221</v>
      </c>
      <c r="H62" s="463" t="s">
        <v>176</v>
      </c>
      <c r="I62" s="464"/>
      <c r="J62" s="465"/>
      <c r="K62" s="464" t="s">
        <v>254</v>
      </c>
      <c r="L62" s="464"/>
      <c r="M62" s="464"/>
      <c r="N62" s="465"/>
      <c r="O62" s="72" t="s">
        <v>52</v>
      </c>
      <c r="P62" s="290" t="s">
        <v>258</v>
      </c>
      <c r="Q62" s="291"/>
      <c r="R62" s="291"/>
      <c r="S62" s="290" t="s">
        <v>258</v>
      </c>
      <c r="T62" s="291"/>
      <c r="U62" s="291"/>
      <c r="V62" s="291"/>
      <c r="W62" s="291"/>
      <c r="X62" s="291"/>
      <c r="Y62" s="291"/>
      <c r="Z62" s="291"/>
      <c r="AA62" s="292"/>
      <c r="AB62" s="29"/>
      <c r="AC62" s="29"/>
      <c r="AD62" s="29"/>
      <c r="AE62" s="29"/>
      <c r="AF62" s="29"/>
      <c r="AG62" s="3"/>
      <c r="AH62" s="69"/>
    </row>
    <row r="63" spans="3:34" ht="12.75" customHeight="1">
      <c r="C63" s="46"/>
      <c r="D63" s="442"/>
      <c r="E63" s="440"/>
      <c r="F63" s="314" t="s">
        <v>249</v>
      </c>
      <c r="G63" s="93" t="s">
        <v>206</v>
      </c>
      <c r="H63" s="466" t="s">
        <v>206</v>
      </c>
      <c r="I63" s="467"/>
      <c r="J63" s="468"/>
      <c r="K63" s="457" t="s">
        <v>255</v>
      </c>
      <c r="L63" s="458"/>
      <c r="M63" s="458"/>
      <c r="N63" s="475"/>
      <c r="O63" s="27" t="s">
        <v>206</v>
      </c>
      <c r="P63" s="457" t="s">
        <v>271</v>
      </c>
      <c r="Q63" s="458"/>
      <c r="R63" s="458"/>
      <c r="S63" s="458"/>
      <c r="T63" s="458"/>
      <c r="U63" s="458"/>
      <c r="V63" s="458"/>
      <c r="W63" s="458"/>
      <c r="X63" s="458"/>
      <c r="Y63" s="458"/>
      <c r="Z63" s="458"/>
      <c r="AA63" s="459"/>
      <c r="AB63" s="29"/>
      <c r="AC63" s="29"/>
      <c r="AD63" s="29"/>
      <c r="AE63" s="29"/>
      <c r="AF63" s="29"/>
      <c r="AG63" s="3"/>
      <c r="AH63" s="69"/>
    </row>
    <row r="64" spans="3:34" ht="12.75" customHeight="1">
      <c r="C64" s="46"/>
      <c r="D64" s="442"/>
      <c r="E64" s="440"/>
      <c r="F64" s="315" t="s">
        <v>251</v>
      </c>
      <c r="G64" s="161" t="s">
        <v>206</v>
      </c>
      <c r="H64" s="469" t="s">
        <v>206</v>
      </c>
      <c r="I64" s="470"/>
      <c r="J64" s="471"/>
      <c r="K64" s="476" t="s">
        <v>255</v>
      </c>
      <c r="L64" s="477"/>
      <c r="M64" s="477"/>
      <c r="N64" s="478"/>
      <c r="O64" s="35" t="s">
        <v>206</v>
      </c>
      <c r="P64" s="293" t="s">
        <v>272</v>
      </c>
      <c r="Q64" s="294"/>
      <c r="R64" s="294"/>
      <c r="S64" s="294"/>
      <c r="T64" s="294"/>
      <c r="U64" s="294"/>
      <c r="V64" s="294"/>
      <c r="W64" s="294"/>
      <c r="X64" s="294"/>
      <c r="Y64" s="294"/>
      <c r="Z64" s="294"/>
      <c r="AA64" s="316"/>
      <c r="AB64" s="29"/>
      <c r="AC64" s="29"/>
      <c r="AD64" s="29"/>
      <c r="AE64" s="29"/>
      <c r="AF64" s="29"/>
      <c r="AG64" s="3"/>
      <c r="AH64" s="69"/>
    </row>
    <row r="65" spans="3:34" ht="12.75" customHeight="1">
      <c r="C65" s="46"/>
      <c r="D65" s="442"/>
      <c r="E65" s="440"/>
      <c r="F65" s="315" t="s">
        <v>252</v>
      </c>
      <c r="G65" s="161" t="s">
        <v>153</v>
      </c>
      <c r="H65" s="469" t="s">
        <v>260</v>
      </c>
      <c r="I65" s="470"/>
      <c r="J65" s="471"/>
      <c r="K65" s="476" t="s">
        <v>261</v>
      </c>
      <c r="L65" s="477"/>
      <c r="M65" s="477"/>
      <c r="N65" s="478"/>
      <c r="O65" s="35" t="s">
        <v>262</v>
      </c>
      <c r="P65" s="293" t="s">
        <v>273</v>
      </c>
      <c r="Q65" s="294"/>
      <c r="R65" s="294"/>
      <c r="S65" s="294"/>
      <c r="T65" s="294"/>
      <c r="U65" s="294"/>
      <c r="V65" s="294"/>
      <c r="W65" s="294"/>
      <c r="X65" s="294"/>
      <c r="Y65" s="294"/>
      <c r="Z65" s="294"/>
      <c r="AA65" s="316"/>
      <c r="AB65" s="29"/>
      <c r="AC65" s="29"/>
      <c r="AD65" s="29"/>
      <c r="AE65" s="29"/>
      <c r="AF65" s="29"/>
      <c r="AG65" s="3"/>
      <c r="AH65" s="69"/>
    </row>
    <row r="66" spans="3:34" ht="12.75" customHeight="1" thickBot="1">
      <c r="C66" s="46"/>
      <c r="D66" s="442"/>
      <c r="E66" s="440"/>
      <c r="F66" s="317" t="s">
        <v>253</v>
      </c>
      <c r="G66" s="127" t="s">
        <v>153</v>
      </c>
      <c r="H66" s="472" t="s">
        <v>157</v>
      </c>
      <c r="I66" s="473"/>
      <c r="J66" s="474"/>
      <c r="K66" s="454" t="s">
        <v>261</v>
      </c>
      <c r="L66" s="455"/>
      <c r="M66" s="455"/>
      <c r="N66" s="456"/>
      <c r="O66" s="1" t="s">
        <v>262</v>
      </c>
      <c r="P66" s="295" t="s">
        <v>274</v>
      </c>
      <c r="Q66" s="296"/>
      <c r="R66" s="296"/>
      <c r="S66" s="296"/>
      <c r="T66" s="296"/>
      <c r="U66" s="296"/>
      <c r="V66" s="296"/>
      <c r="W66" s="296"/>
      <c r="X66" s="296"/>
      <c r="Y66" s="296"/>
      <c r="Z66" s="296"/>
      <c r="AA66" s="318"/>
      <c r="AB66" s="29"/>
      <c r="AC66" s="29"/>
      <c r="AD66" s="29"/>
      <c r="AE66" s="29"/>
      <c r="AF66" s="29"/>
      <c r="AG66" s="3"/>
      <c r="AH66" s="69"/>
    </row>
    <row r="67" spans="3:34" ht="13.5" customHeight="1" thickBot="1">
      <c r="C67" s="50"/>
      <c r="D67" s="443"/>
      <c r="E67" s="53"/>
      <c r="F67" s="51"/>
      <c r="G67" s="51"/>
      <c r="H67" s="51"/>
      <c r="I67" s="213"/>
      <c r="J67" s="217"/>
      <c r="K67" s="51"/>
      <c r="L67" s="51"/>
      <c r="M67" s="51"/>
      <c r="N67" s="70"/>
      <c r="O67" s="51"/>
      <c r="P67" s="51"/>
      <c r="Q67" s="51"/>
      <c r="R67" s="51"/>
      <c r="S67" s="51"/>
      <c r="T67" s="51"/>
      <c r="U67" s="70"/>
      <c r="V67" s="70"/>
      <c r="W67" s="70"/>
      <c r="X67" s="70"/>
      <c r="Y67" s="70"/>
      <c r="Z67" s="70"/>
      <c r="AA67" s="70"/>
      <c r="AB67" s="70"/>
      <c r="AC67" s="70"/>
      <c r="AD67" s="70"/>
      <c r="AE67" s="70"/>
      <c r="AF67" s="70"/>
      <c r="AG67" s="51"/>
      <c r="AH67" s="71"/>
    </row>
    <row r="70" spans="3:34">
      <c r="D70" s="13" t="s">
        <v>337</v>
      </c>
    </row>
    <row r="75" spans="3:34" hidden="1">
      <c r="E75" s="18" t="s">
        <v>342</v>
      </c>
      <c r="F75" s="13" t="s">
        <v>345</v>
      </c>
      <c r="G75" s="13" t="s">
        <v>350</v>
      </c>
      <c r="H75" s="13" t="s">
        <v>348</v>
      </c>
      <c r="I75" s="218" t="s">
        <v>349</v>
      </c>
    </row>
    <row r="76" spans="3:34" hidden="1">
      <c r="E76" s="18" t="s">
        <v>342</v>
      </c>
      <c r="F76" s="13" t="s">
        <v>344</v>
      </c>
      <c r="G76" s="13" t="s">
        <v>344</v>
      </c>
      <c r="H76" s="13" t="s">
        <v>344</v>
      </c>
      <c r="I76" s="13" t="s">
        <v>344</v>
      </c>
    </row>
    <row r="77" spans="3:34" hidden="1">
      <c r="F77" s="13" t="s">
        <v>343</v>
      </c>
      <c r="G77" s="13" t="s">
        <v>343</v>
      </c>
      <c r="H77" s="13" t="s">
        <v>343</v>
      </c>
      <c r="I77" s="13" t="s">
        <v>343</v>
      </c>
    </row>
    <row r="78" spans="3:34" hidden="1">
      <c r="F78" s="13" t="s">
        <v>346</v>
      </c>
      <c r="G78" s="13" t="s">
        <v>346</v>
      </c>
      <c r="H78" s="13" t="s">
        <v>346</v>
      </c>
      <c r="I78" s="13" t="s">
        <v>346</v>
      </c>
    </row>
    <row r="79" spans="3:34" hidden="1">
      <c r="F79" s="13" t="s">
        <v>347</v>
      </c>
      <c r="G79" s="13" t="s">
        <v>347</v>
      </c>
      <c r="H79" s="13" t="s">
        <v>347</v>
      </c>
      <c r="I79" s="13" t="s">
        <v>347</v>
      </c>
    </row>
    <row r="80" spans="3:34" hidden="1"/>
    <row r="81" hidden="1"/>
  </sheetData>
  <mergeCells count="104">
    <mergeCell ref="K49:M49"/>
    <mergeCell ref="K51:M51"/>
    <mergeCell ref="K52:M52"/>
    <mergeCell ref="K53:M53"/>
    <mergeCell ref="G43:J43"/>
    <mergeCell ref="G44:J44"/>
    <mergeCell ref="G45:J45"/>
    <mergeCell ref="G48:J48"/>
    <mergeCell ref="K43:M43"/>
    <mergeCell ref="K44:M44"/>
    <mergeCell ref="K45:M45"/>
    <mergeCell ref="K47:M47"/>
    <mergeCell ref="K48:M48"/>
    <mergeCell ref="G47:J47"/>
    <mergeCell ref="G51:J51"/>
    <mergeCell ref="G52:J52"/>
    <mergeCell ref="G53:J53"/>
    <mergeCell ref="G49:J49"/>
    <mergeCell ref="K66:N66"/>
    <mergeCell ref="P63:AA63"/>
    <mergeCell ref="H60:J60"/>
    <mergeCell ref="H62:J62"/>
    <mergeCell ref="H63:J63"/>
    <mergeCell ref="H64:J64"/>
    <mergeCell ref="H65:J65"/>
    <mergeCell ref="H66:J66"/>
    <mergeCell ref="K62:N62"/>
    <mergeCell ref="K63:N63"/>
    <mergeCell ref="K64:N64"/>
    <mergeCell ref="K65:N65"/>
    <mergeCell ref="A29:A30"/>
    <mergeCell ref="B29:B30"/>
    <mergeCell ref="B23:B24"/>
    <mergeCell ref="B25:B26"/>
    <mergeCell ref="A20:A21"/>
    <mergeCell ref="A23:A24"/>
    <mergeCell ref="A25:A26"/>
    <mergeCell ref="B20:B21"/>
    <mergeCell ref="A27:A28"/>
    <mergeCell ref="B27:B28"/>
    <mergeCell ref="B6:B7"/>
    <mergeCell ref="B8:B9"/>
    <mergeCell ref="B10:B11"/>
    <mergeCell ref="B12:B13"/>
    <mergeCell ref="B18:B19"/>
    <mergeCell ref="B14:B15"/>
    <mergeCell ref="B16:B17"/>
    <mergeCell ref="A6:A7"/>
    <mergeCell ref="A8:A9"/>
    <mergeCell ref="A10:A11"/>
    <mergeCell ref="A12:A13"/>
    <mergeCell ref="A18:A19"/>
    <mergeCell ref="A14:A15"/>
    <mergeCell ref="A16:A17"/>
    <mergeCell ref="E62:E66"/>
    <mergeCell ref="D59:D67"/>
    <mergeCell ref="D4:D5"/>
    <mergeCell ref="E4:E5"/>
    <mergeCell ref="F4:F5"/>
    <mergeCell ref="E51:E53"/>
    <mergeCell ref="D42:D57"/>
    <mergeCell ref="E43:E45"/>
    <mergeCell ref="E47:E49"/>
    <mergeCell ref="D38:D39"/>
    <mergeCell ref="R4:R5"/>
    <mergeCell ref="Q24:S24"/>
    <mergeCell ref="Q26:S26"/>
    <mergeCell ref="AF4:AF5"/>
    <mergeCell ref="AG4:AG5"/>
    <mergeCell ref="U4:U5"/>
    <mergeCell ref="Q4:Q5"/>
    <mergeCell ref="M4:N5"/>
    <mergeCell ref="AB4:AC4"/>
    <mergeCell ref="S4:S5"/>
    <mergeCell ref="AD4:AE4"/>
    <mergeCell ref="X4:Y4"/>
    <mergeCell ref="Z4:AA4"/>
    <mergeCell ref="V4:W4"/>
    <mergeCell ref="P4:P5"/>
    <mergeCell ref="T4:T5"/>
    <mergeCell ref="D2:D3"/>
    <mergeCell ref="I4:J5"/>
    <mergeCell ref="J2:L2"/>
    <mergeCell ref="M2:O2"/>
    <mergeCell ref="G4:G5"/>
    <mergeCell ref="K4:K5"/>
    <mergeCell ref="L4:L5"/>
    <mergeCell ref="O4:O5"/>
    <mergeCell ref="O53:AD53"/>
    <mergeCell ref="O44:AD44"/>
    <mergeCell ref="O45:AD45"/>
    <mergeCell ref="O48:AD48"/>
    <mergeCell ref="O49:AD49"/>
    <mergeCell ref="O52:AD52"/>
    <mergeCell ref="H4:H5"/>
    <mergeCell ref="S2:Y2"/>
    <mergeCell ref="J38:L38"/>
    <mergeCell ref="M38:O38"/>
    <mergeCell ref="S38:Y38"/>
    <mergeCell ref="M22:P22"/>
    <mergeCell ref="O15:P15"/>
    <mergeCell ref="O17:P17"/>
    <mergeCell ref="O24:P24"/>
    <mergeCell ref="O26:P26"/>
  </mergeCells>
  <phoneticPr fontId="3" type="noConversion"/>
  <conditionalFormatting sqref="G38:I38 G2:I2">
    <cfRule type="expression" dxfId="18" priority="114">
      <formula>LEN($G$2)&gt;20</formula>
    </cfRule>
  </conditionalFormatting>
  <conditionalFormatting sqref="G38:I38">
    <cfRule type="expression" dxfId="17" priority="112">
      <formula>LEN($G$38)&gt;20</formula>
    </cfRule>
  </conditionalFormatting>
  <conditionalFormatting sqref="O38:T38">
    <cfRule type="expression" dxfId="16" priority="111">
      <formula>LEN($O$38)&gt;20</formula>
    </cfRule>
  </conditionalFormatting>
  <conditionalFormatting sqref="J10 J6 J8 J14 J12 J16 J23 J25 J27 J29">
    <cfRule type="cellIs" dxfId="15" priority="106" operator="equal">
      <formula>"0mV/mm/s"</formula>
    </cfRule>
    <cfRule type="cellIs" dxfId="14" priority="107" operator="equal">
      <formula>"0µA/mm/s"</formula>
    </cfRule>
  </conditionalFormatting>
  <conditionalFormatting sqref="D31:F34 D10:F10 D18:F18 D20:F20 D6:F6 D14:F14 AG6:AG34 D8:F8 D12:F12 D16:F16 D23:F23 D25:F25 D27:F27 D29:F29">
    <cfRule type="containsText" dxfId="13" priority="108" operator="containsText" text="TBD">
      <formula>NOT(ISERROR(SEARCH("TBD",D6)))</formula>
    </cfRule>
  </conditionalFormatting>
  <conditionalFormatting sqref="J27 J29 J6 J8 J14 J16 J23 J25">
    <cfRule type="cellIs" dxfId="12" priority="104" operator="equal">
      <formula>"0mV/g"</formula>
    </cfRule>
    <cfRule type="cellIs" dxfId="11" priority="105" operator="equal">
      <formula>"0µA/g"</formula>
    </cfRule>
  </conditionalFormatting>
  <conditionalFormatting sqref="E23 E25 E27 E29 E31:E34 E10 E12 E18 E20 E6 E8 E14 E16 AG6:AG34 G44:G45 G48:G49 G52:G53">
    <cfRule type="cellIs" dxfId="10" priority="55" operator="equal">
      <formula>"TBD"</formula>
    </cfRule>
  </conditionalFormatting>
  <conditionalFormatting sqref="G38 AF38 AF2 M2 G2 M38">
    <cfRule type="cellIs" dxfId="9" priority="17" operator="equal">
      <formula>"TBD"</formula>
    </cfRule>
  </conditionalFormatting>
  <conditionalFormatting sqref="Q60:T60">
    <cfRule type="expression" dxfId="8" priority="4">
      <formula>$H$60&lt;&gt;"Modbus TCP"</formula>
    </cfRule>
  </conditionalFormatting>
  <conditionalFormatting sqref="X60:AA60">
    <cfRule type="expression" dxfId="7" priority="3">
      <formula>$H$60&lt;&gt;"Modbus RTU"</formula>
    </cfRule>
  </conditionalFormatting>
  <conditionalFormatting sqref="E22">
    <cfRule type="containsText" dxfId="6" priority="2" operator="containsText" text="TBD">
      <formula>NOT(ISERROR(SEARCH("TBD",E22)))</formula>
    </cfRule>
  </conditionalFormatting>
  <conditionalFormatting sqref="E22">
    <cfRule type="cellIs" dxfId="5" priority="1" operator="equal">
      <formula>"TBD"</formula>
    </cfRule>
  </conditionalFormatting>
  <dataValidations count="36">
    <dataValidation type="list" allowBlank="1" showInputMessage="1" showErrorMessage="1" sqref="M22">
      <formula1>"X-Y max discriminator (ISO 7919-1 Method B), Measurement of Smax (ISO 7919-1 Method C)"</formula1>
    </dataValidation>
    <dataValidation allowBlank="1" showInputMessage="1" sqref="T60"/>
    <dataValidation type="list" allowBlank="1" showInputMessage="1" sqref="S38:T38 S2:T2">
      <formula1>"Auto,10.10.0.1,192.168.0.1"</formula1>
    </dataValidation>
    <dataValidation type="list" allowBlank="1" showInputMessage="1" showErrorMessage="1" sqref="AC38 AC2">
      <formula1>"1,2,3,4,5,6,7,8"</formula1>
    </dataValidation>
    <dataValidation type="list" allowBlank="1" showInputMessage="1" showErrorMessage="1" sqref="Q30:R30 Q13:R13 Q11:R11 Q28:R28">
      <formula1>"Displacement,Distance,Position,Gap,Air Gap"</formula1>
    </dataValidation>
    <dataValidation type="list" allowBlank="1" showInputMessage="1" showErrorMessage="1" sqref="Q27:R27 Q12:R12 Q10:R10 Q29:R29">
      <formula1>"Velocity, Speed"</formula1>
    </dataValidation>
    <dataValidation type="list" allowBlank="1" showInputMessage="1" showErrorMessage="1" sqref="D31:D32 D10 D16 D14 D6 D8 D18 D12 D20 D29 D27 D25 D23">
      <formula1>"TBD,Ch.1,Ch.2"</formula1>
    </dataValidation>
    <dataValidation type="list" allowBlank="1" showInputMessage="1" sqref="F31:F34 F20 F18">
      <formula1>"TBD,TQ401 + IQS[U], TQ401 + IQS[I], TQ401 + IQS + GSI,TQ4x2 + IQS[U] (2mm),TQ4x2 + IQS[I] (2mm), TQ4x2 + IQS + GSI (2mm),TQ4x2 + IQS[U] (4mm),TQ4x2 + IQS[I] (4mm), TQ4x2 + IQS + GSI (4mm),TQ4x3 + IQS[U], TQ4x3 + IQS[I], TQ4x3 + IQS + GSI"</formula1>
    </dataValidation>
    <dataValidation type="list" allowBlank="1" showInputMessage="1" sqref="P29 P23 P31:P33 P27 P25">
      <mc:AlternateContent xmlns:x12ac="http://schemas.microsoft.com/office/spreadsheetml/2011/1/ac" xmlns:mc="http://schemas.openxmlformats.org/markup-compatibility/2006">
        <mc:Choice Requires="x12ac">
          <x12ac:list>AUX,"MB1,Node2"</x12ac:list>
        </mc:Choice>
        <mc:Fallback>
          <formula1>"AUX,MB1,Node2"</formula1>
        </mc:Fallback>
      </mc:AlternateContent>
    </dataValidation>
    <dataValidation type="list" allowBlank="1" showInputMessage="1" showErrorMessage="1" sqref="S27:S30">
      <formula1>"True RMS, Scaled Peak, Scaled Average, True Average, True Peak, True Peak Peak"</formula1>
    </dataValidation>
    <dataValidation type="list" allowBlank="1" showInputMessage="1" showErrorMessage="1" sqref="Q9:R9 Q7:R7">
      <formula1>"Velocity, Speed,Displacement,Distance,Position,Gap,Air Gap"</formula1>
    </dataValidation>
    <dataValidation type="list" allowBlank="1" showInputMessage="1" showErrorMessage="1" sqref="L31:L34">
      <formula1>"'--"</formula1>
    </dataValidation>
    <dataValidation type="list" allowBlank="1" showInputMessage="1" showErrorMessage="1" sqref="K31:K32 K10 K12 K14 K6 K8 K20 K18 K27 K16 K23 K25 K29">
      <formula1>"'--    Disable,'+24 V,'-24 V,'6m A"</formula1>
    </dataValidation>
    <dataValidation type="list" allowBlank="1" showInputMessage="1" showErrorMessage="1" sqref="AF38 AF2">
      <formula1>"TBD,1,2,3,4,5,6,7,8,9,10,11,12,13,14,15,16"</formula1>
    </dataValidation>
    <dataValidation type="list" allowBlank="1" showInputMessage="1" showErrorMessage="1" sqref="D33:D34">
      <formula1>"TBD,AUX"</formula1>
    </dataValidation>
    <dataValidation type="list" allowBlank="1" showInputMessage="1" showErrorMessage="1" sqref="K33:K34">
      <formula1>"'--    Disable,'+24 V,'-24 V"</formula1>
    </dataValidation>
    <dataValidation type="list" allowBlank="1" showInputMessage="1" showErrorMessage="1" sqref="H60:J60">
      <formula1>"Modbus RTU,Modbus TCP"</formula1>
    </dataValidation>
    <dataValidation type="list" allowBlank="1" showInputMessage="1" showErrorMessage="1" sqref="K63:K66">
      <formula1>"Byte (1byte), Unsigned Byte (1 byte),Short Integer (2bytes),Unsigned Short Integer (2bytes),Integer (4bytes),Unsigned Integer (4bytes),Long Integer (8bytes),Unsigned Long Integer (8bytes),Single (4bytes),Double (8bytes)"</formula1>
    </dataValidation>
    <dataValidation type="list" allowBlank="1" showInputMessage="1" showErrorMessage="1" sqref="O63:O66">
      <formula1>"N/A,Little endian,Big endian"</formula1>
    </dataValidation>
    <dataValidation type="list" allowBlank="1" showInputMessage="1" showErrorMessage="1" sqref="G63:G66">
      <formula1>"N/A,True RMS, Scaled Peak, Scaled Average, True Average, True Peak, True Peak Peak"</formula1>
    </dataValidation>
    <dataValidation type="list" allowBlank="1" showInputMessage="1" showErrorMessage="1" sqref="K44:M45 K52:M56 K48:M49">
      <formula1>"NE,NDE"</formula1>
    </dataValidation>
    <dataValidation type="list" allowBlank="1" showInputMessage="1" showErrorMessage="1" sqref="N44:N45 N52:N56 N48:N49">
      <formula1>"Yes,No"</formula1>
    </dataValidation>
    <dataValidation type="list" allowBlank="1" showInputMessage="1" showErrorMessage="1" sqref="K19 K21">
      <formula1>"--    Disable,+24 V,-24 V,6m A"</formula1>
    </dataValidation>
    <dataValidation type="list" allowBlank="1" showInputMessage="1" showErrorMessage="1" sqref="L10 L29 L14 L6 L8 H21:I22 H19:I19 L12 L16 L23 L25 L27 L18 L20">
      <formula1>"0.1   Hz,  1Hz,  3Hz"</formula1>
    </dataValidation>
    <dataValidation type="list" allowBlank="1" showInputMessage="1" showErrorMessage="1" sqref="S14 S16">
      <formula1>"True RMS, Scaled Peak, Scaled Peak-Peak, Scaled Average, True Average, True Peak, True Peak Peak"</formula1>
    </dataValidation>
    <dataValidation type="list" allowBlank="1" showInputMessage="1" showErrorMessage="1" sqref="Q17:R17 Q15:R15">
      <formula1>"--,Band peak, Band energy, Harmonic, Not 1X, Sub Harmonic"</formula1>
    </dataValidation>
    <dataValidation type="list" allowBlank="1" showInputMessage="1" showErrorMessage="1" sqref="S19 S21 S6:S13">
      <formula1>"True RMS, Scaled Peak, Scaled Peak-to-peak, Scaled Average, True Average, True Peak, True Peak Peak"</formula1>
    </dataValidation>
    <dataValidation type="list" allowBlank="1" showInputMessage="1" showErrorMessage="1" sqref="S22">
      <formula1>"True  Peak, Scaled Peak-to-peak"</formula1>
    </dataValidation>
    <dataValidation type="list" allowBlank="1" showInputMessage="1" sqref="F6 F8 F23 F25">
      <formula1>"TBD,CAxxx + IPC[I],CAxxx + IPC[U] + GSI,CAxxx + IPC[I] + GSI,CAxxx + IPC[U],CE134,CE134 + GSI,CE281,CE281 + GSI,CE311,CE311 + GSI,CE680,786A,797L - 793L,799LF,SE120"</formula1>
    </dataValidation>
    <dataValidation type="list" allowBlank="1" showInputMessage="1" sqref="F10 F12 F27 F29">
      <formula1>"TBD,CV210 + IVC[I],CV210 + IVC[U],CV213,CV214,VE210[I],VE210[U],CAxxx + IPC[I],CAxxx + IPC[U] + GSI,CAxxx + IPC[I] + GSI,CAxxx + IPC[U],CE134,CE134 + GSI,CE281,CE281 + GSI,CE311,CE311 + GSI,CE680,PV102,786A,797L - 793L,799LF,SE120"</formula1>
    </dataValidation>
    <dataValidation type="list" allowBlank="1" showInputMessage="1" sqref="F14 F16">
      <formula1>"TBD,CPxxx + IPC[I],CPxxx + IPC[I] + GSI127,CPxxx + IPC[U],CPxxx + IPC[U] + GSI127,"</formula1>
    </dataValidation>
    <dataValidation type="list" allowBlank="1" showInputMessage="1" showErrorMessage="1" sqref="S15 S17">
      <formula1>"--,Band peak ,RMS, Scaled Peak, Scaled Average, Scaled Peak Peak"</formula1>
    </dataValidation>
    <dataValidation type="list" allowBlank="1" showInputMessage="1" showErrorMessage="1" sqref="O23 O25">
      <formula1>"6.25 [nX],12.5[nX],25 [nX],50 [nX]"</formula1>
    </dataValidation>
    <dataValidation type="list" allowBlank="1" showInputMessage="1" showErrorMessage="1" sqref="Q23 Q25">
      <formula1>"Acceleration,Displacement,Velocity"</formula1>
    </dataValidation>
    <dataValidation type="list" allowBlank="1" showInputMessage="1" showErrorMessage="1" sqref="R23 R25">
      <formula1>"BandPeak,BandEnergy,Harmonics,Not1X,SubHarmonics"</formula1>
    </dataValidation>
    <dataValidation type="list" allowBlank="1" showInputMessage="1" showErrorMessage="1" promptTitle="Band Peak" prompt="Qualifier must be BandPeak" sqref="S23 S25">
      <formula1>INDIRECT($R$23)</formula1>
    </dataValidation>
  </dataValidations>
  <pageMargins left="0.56666666666666665" right="0.15748031496062992" top="0.46" bottom="0.35433070866141736" header="0.19685039370078741" footer="0.23622047244094491"/>
  <pageSetup paperSize="8" scale="72" orientation="landscape" r:id="rId1"/>
  <headerFooter alignWithMargins="0">
    <oddFooter>&amp;LMeggitt SA, &amp;D&amp;CPAGE &amp;Pof &amp;N&amp;R&amp;F</oddFooter>
  </headerFooter>
  <legacyDrawing r:id="rId2"/>
</worksheet>
</file>

<file path=xl/worksheets/sheet4.xml><?xml version="1.0" encoding="utf-8"?>
<worksheet xmlns="http://schemas.openxmlformats.org/spreadsheetml/2006/main" xmlns:r="http://schemas.openxmlformats.org/officeDocument/2006/relationships">
  <dimension ref="A1:AE59"/>
  <sheetViews>
    <sheetView topLeftCell="A31" zoomScale="115" zoomScaleNormal="115" workbookViewId="0">
      <selection activeCell="B19" sqref="B19"/>
    </sheetView>
  </sheetViews>
  <sheetFormatPr defaultColWidth="9.109375" defaultRowHeight="10.199999999999999"/>
  <cols>
    <col min="1" max="1" width="0.88671875" style="96" customWidth="1"/>
    <col min="2" max="2" width="6" style="96" customWidth="1"/>
    <col min="3" max="3" width="15.44140625" style="97" customWidth="1"/>
    <col min="4" max="4" width="20.109375" style="96" bestFit="1" customWidth="1"/>
    <col min="5" max="5" width="15.44140625" style="96" customWidth="1"/>
    <col min="6" max="6" width="3.44140625" style="96" customWidth="1"/>
    <col min="7" max="7" width="13.6640625" style="96" customWidth="1"/>
    <col min="8" max="8" width="2.88671875" style="96" customWidth="1"/>
    <col min="9" max="9" width="3.44140625" style="96" customWidth="1"/>
    <col min="10" max="10" width="1" style="98" customWidth="1"/>
    <col min="11" max="11" width="10.88671875" style="96" customWidth="1"/>
    <col min="12" max="12" width="15.109375" style="96" customWidth="1"/>
    <col min="13" max="14" width="6.88671875" style="96" customWidth="1"/>
    <col min="15" max="15" width="9.88671875" style="96" customWidth="1"/>
    <col min="16" max="16" width="11.5546875" style="96" customWidth="1"/>
    <col min="17" max="17" width="8.5546875" style="96" customWidth="1"/>
    <col min="18" max="19" width="4.88671875" style="96" customWidth="1"/>
    <col min="20" max="20" width="6.6640625" style="96" customWidth="1"/>
    <col min="21" max="21" width="7.5546875" style="96" customWidth="1"/>
    <col min="22" max="22" width="6.6640625" style="96" customWidth="1"/>
    <col min="23" max="23" width="7.5546875" style="96" customWidth="1"/>
    <col min="24" max="24" width="6.6640625" style="96" customWidth="1"/>
    <col min="25" max="25" width="7.5546875" style="96" customWidth="1"/>
    <col min="26" max="26" width="6.6640625" style="96" customWidth="1"/>
    <col min="27" max="27" width="7.5546875" style="96" customWidth="1"/>
    <col min="28" max="28" width="9.33203125" style="96" customWidth="1"/>
    <col min="29" max="29" width="14.6640625" style="96" customWidth="1"/>
    <col min="30" max="30" width="1.109375" style="99" customWidth="1"/>
    <col min="31" max="31" width="5" style="100" customWidth="1"/>
    <col min="32" max="32" width="13" style="96" bestFit="1" customWidth="1"/>
    <col min="33" max="33" width="11.109375" style="96" bestFit="1" customWidth="1"/>
    <col min="34" max="34" width="14.5546875" style="96" bestFit="1" customWidth="1"/>
    <col min="35" max="35" width="13.44140625" style="96" bestFit="1" customWidth="1"/>
    <col min="36" max="36" width="11.44140625" style="96" customWidth="1"/>
    <col min="37" max="37" width="10.6640625" style="96" bestFit="1" customWidth="1"/>
    <col min="38" max="16384" width="9.109375" style="96"/>
  </cols>
  <sheetData>
    <row r="1" spans="1:30">
      <c r="E1" s="96" t="s">
        <v>107</v>
      </c>
    </row>
    <row r="2" spans="1:30" ht="18" thickBot="1">
      <c r="B2" s="101" t="s">
        <v>73</v>
      </c>
    </row>
    <row r="3" spans="1:30" ht="13.5" customHeight="1">
      <c r="A3" s="102"/>
      <c r="B3" s="498" t="s">
        <v>7</v>
      </c>
      <c r="C3" s="497" t="s">
        <v>8</v>
      </c>
      <c r="D3" s="497" t="s">
        <v>0</v>
      </c>
      <c r="E3" s="497" t="s">
        <v>10</v>
      </c>
      <c r="F3" s="493" t="s">
        <v>88</v>
      </c>
      <c r="G3" s="497" t="s">
        <v>3</v>
      </c>
      <c r="H3" s="500" t="s">
        <v>12</v>
      </c>
      <c r="I3" s="493" t="s">
        <v>54</v>
      </c>
      <c r="J3" s="502" t="s">
        <v>33</v>
      </c>
      <c r="K3" s="503"/>
      <c r="L3" s="506" t="s">
        <v>1</v>
      </c>
      <c r="M3" s="508" t="s">
        <v>79</v>
      </c>
      <c r="N3" s="510" t="s">
        <v>80</v>
      </c>
      <c r="O3" s="512" t="s">
        <v>65</v>
      </c>
      <c r="P3" s="495" t="s">
        <v>44</v>
      </c>
      <c r="Q3" s="497" t="s">
        <v>6</v>
      </c>
      <c r="R3" s="488" t="s">
        <v>43</v>
      </c>
      <c r="S3" s="488"/>
      <c r="T3" s="488" t="s">
        <v>31</v>
      </c>
      <c r="U3" s="488"/>
      <c r="V3" s="488" t="s">
        <v>45</v>
      </c>
      <c r="W3" s="488"/>
      <c r="X3" s="488" t="s">
        <v>46</v>
      </c>
      <c r="Y3" s="488"/>
      <c r="Z3" s="488" t="s">
        <v>30</v>
      </c>
      <c r="AA3" s="488"/>
      <c r="AB3" s="489" t="s">
        <v>32</v>
      </c>
      <c r="AC3" s="491" t="s">
        <v>36</v>
      </c>
      <c r="AD3" s="103"/>
    </row>
    <row r="4" spans="1:30" ht="10.8" thickBot="1">
      <c r="A4" s="102"/>
      <c r="B4" s="499"/>
      <c r="C4" s="496"/>
      <c r="D4" s="496"/>
      <c r="E4" s="496"/>
      <c r="F4" s="494"/>
      <c r="G4" s="496"/>
      <c r="H4" s="501"/>
      <c r="I4" s="494"/>
      <c r="J4" s="504"/>
      <c r="K4" s="505"/>
      <c r="L4" s="507"/>
      <c r="M4" s="509"/>
      <c r="N4" s="511"/>
      <c r="O4" s="513"/>
      <c r="P4" s="496"/>
      <c r="Q4" s="496"/>
      <c r="R4" s="104" t="s">
        <v>24</v>
      </c>
      <c r="S4" s="104" t="s">
        <v>25</v>
      </c>
      <c r="T4" s="104" t="s">
        <v>29</v>
      </c>
      <c r="U4" s="104" t="s">
        <v>37</v>
      </c>
      <c r="V4" s="104" t="s">
        <v>29</v>
      </c>
      <c r="W4" s="104" t="s">
        <v>37</v>
      </c>
      <c r="X4" s="104" t="s">
        <v>29</v>
      </c>
      <c r="Y4" s="104" t="s">
        <v>37</v>
      </c>
      <c r="Z4" s="104" t="s">
        <v>29</v>
      </c>
      <c r="AA4" s="104" t="s">
        <v>37</v>
      </c>
      <c r="AB4" s="490"/>
      <c r="AC4" s="492"/>
      <c r="AD4" s="105"/>
    </row>
    <row r="5" spans="1:30" ht="5.25" customHeight="1">
      <c r="B5" s="101"/>
    </row>
    <row r="6" spans="1:30" ht="13.2">
      <c r="B6" s="106" t="s">
        <v>62</v>
      </c>
    </row>
    <row r="7" spans="1:30" s="100" customFormat="1" ht="3.75" customHeight="1" thickBot="1">
      <c r="B7" s="107"/>
      <c r="C7" s="108"/>
      <c r="D7" s="108"/>
      <c r="E7" s="108"/>
      <c r="F7" s="82"/>
      <c r="G7" s="109"/>
      <c r="H7" s="109"/>
      <c r="I7" s="82"/>
      <c r="J7" s="109"/>
      <c r="K7" s="108"/>
      <c r="AD7" s="110"/>
    </row>
    <row r="8" spans="1:30">
      <c r="A8" s="102"/>
      <c r="B8" s="111" t="s">
        <v>100</v>
      </c>
      <c r="C8" s="112" t="s">
        <v>100</v>
      </c>
      <c r="D8" s="93" t="s">
        <v>105</v>
      </c>
      <c r="E8" s="93" t="str">
        <f>IF(AND(ISNUMBER(SEARCH("CAxxx",D8)),ISNUMBER(SEARCH("IPC[I]",D8))),"7000µA .. 17000µA",
IF(AND(ISNUMBER(SEARCH("CAxxx",D8)),ISNUMBER(SEARCH("IPC",D8)),ISNUMBER(SEARCH("GSI",D8))),"2000mV .. 12000mV",
IF(AND(ISNUMBER(SEARCH("CAxxx",D8)),ISNUMBER(SEARCH("IPC[U]",D8))),"2300mV .. 12700mV",
IF(AND(ISNUMBER(SEARCH("CE134",D8)),ISNUMBER(SEARCH("GSI",D8))),"5000mV .. 9000mV",
IF(ISNUMBER(SEARCH("CE134",D8)),"3000µA .. 7000µA",
IF(AND(ISNUMBER(SEARCH("CE136",D8)),ISNUMBER(SEARCH("GSI",D8))),"5000mV .. 9000mV",
IF(ISNUMBER(SEARCH("CE136",D8)),"3000µA .. 7000µA",
IF(AND(ISNUMBER(SEARCH("CE281",D8)),ISNUMBER(SEARCH("GSI",D8))),"5000mV .. 9000mV",
IF(ISNUMBER(SEARCH("CE281",D8)),"3000µA .. 7000µA",
IF(AND(ISNUMBER(SEARCH("CE31x",D8)),ISNUMBER(SEARCH("GSI",D8))),"5000mV .. 9000mV",
IF(ISNUMBER(SEARCH("CE31x",D8)),"3000µA .. 7000µA",
IF(ISNUMBER(SEARCH("CE680",D8)),"9000mV .. 15000mV",
IF(ISNUMBER(SEARCH("786A",D8)),"3000mV .. 21000mV",
IF(ISNUMBER(SEARCH("797L",D8)),"4000mV .. 16000mV",
IF(ISNUMBER(SEARCH("799LF",D8)),"2000mV .. 14000mV",
IF(ISNUMBER(SEARCH("SE120",D8)),"4000mV .. 20000mV",
""))))))))))))))))</f>
        <v>2000mV .. 12000mV</v>
      </c>
      <c r="F8" s="113" t="s">
        <v>89</v>
      </c>
      <c r="G8" s="93" t="str">
        <f>IF(AND(ISNUMBER(SEARCH("CAxxx",D8)),ISNUMBER(SEARCH("IPC[I]",D8))),"0µA/g",
IF(AND(ISNUMBER(SEARCH("CAxxx",D8)),ISNUMBER(SEARCH("IPC",D8)),ISNUMBER(SEARCH("GSI",D8))),"0mV/g",
IF(AND(ISNUMBER(SEARCH("CAxxx",D8)),ISNUMBER(SEARCH("IPC[U]",D8))),"0mV/g",
IF(AND(ISNUMBER(SEARCH("CE134",D8)),ISNUMBER(SEARCH("GSI",D8))),"5mV/g",
IF(ISNUMBER(SEARCH("CE134",D8)),"5µA/g",
IF(AND(ISNUMBER(SEARCH("CE136",D8)),ISNUMBER(SEARCH("GSI",D8))),"10mV/g",
IF(ISNUMBER(SEARCH("CE136",D8)),"10µA/g",
IF(AND(ISNUMBER(SEARCH("CE281",D8)),ISNUMBER(SEARCH("GSI",D8))),"10mV/g",
IF(ISNUMBER(SEARCH("CE281",D8)),"10µA/g",
IF(AND(ISNUMBER(SEARCH("CE31x",D8)),ISNUMBER(SEARCH("GSI",D8))),"50mV/g",
IF(ISNUMBER(SEARCH("CE31x",D8)),"50µA/g",
IF(ISNUMBER(SEARCH("CE680",D8)),"100mV/g",
IF(ISNUMBER(SEARCH("786A",D8)),"100mV/g",
IF(ISNUMBER(SEARCH("797L",D8)),"500mV/g",
IF(ISNUMBER(SEARCH("799LF",D8)),"500mV/g",
IF(ISNUMBER(SEARCH("SE120",D8)),"2000µA/g",
""))))))))))))))))</f>
        <v>0mV/g</v>
      </c>
      <c r="H8" s="114" t="s">
        <v>53</v>
      </c>
      <c r="I8" s="113" t="s">
        <v>60</v>
      </c>
      <c r="J8" s="115" t="s">
        <v>34</v>
      </c>
      <c r="K8" s="93" t="s">
        <v>35</v>
      </c>
      <c r="L8" s="93" t="s">
        <v>63</v>
      </c>
      <c r="M8" s="116"/>
      <c r="N8" s="117"/>
      <c r="O8" s="118" t="s">
        <v>66</v>
      </c>
      <c r="P8" s="93" t="s">
        <v>64</v>
      </c>
      <c r="Q8" s="93" t="s">
        <v>67</v>
      </c>
      <c r="R8" s="33" t="s">
        <v>17</v>
      </c>
      <c r="S8" s="33"/>
      <c r="T8" s="33"/>
      <c r="U8" s="33"/>
      <c r="V8" s="33"/>
      <c r="W8" s="33"/>
      <c r="X8" s="33">
        <v>102</v>
      </c>
      <c r="Y8" s="33" t="s">
        <v>39</v>
      </c>
      <c r="Z8" s="33">
        <v>178</v>
      </c>
      <c r="AA8" s="33" t="s">
        <v>38</v>
      </c>
      <c r="AB8" s="33" t="s">
        <v>18</v>
      </c>
      <c r="AC8" s="119" t="s">
        <v>100</v>
      </c>
      <c r="AD8" s="120"/>
    </row>
    <row r="9" spans="1:30" ht="10.8" thickBot="1">
      <c r="A9" s="102"/>
      <c r="B9" s="121"/>
      <c r="C9" s="122"/>
      <c r="D9" s="122"/>
      <c r="E9" s="122"/>
      <c r="F9" s="122"/>
      <c r="G9" s="122"/>
      <c r="H9" s="122"/>
      <c r="I9" s="122"/>
      <c r="J9" s="123"/>
      <c r="K9" s="122"/>
      <c r="L9" s="122"/>
      <c r="M9" s="124"/>
      <c r="N9" s="125"/>
      <c r="O9" s="126" t="s">
        <v>68</v>
      </c>
      <c r="P9" s="127" t="s">
        <v>64</v>
      </c>
      <c r="Q9" s="128" t="s">
        <v>70</v>
      </c>
      <c r="R9" s="34"/>
      <c r="S9" s="34"/>
      <c r="T9" s="34"/>
      <c r="U9" s="34"/>
      <c r="V9" s="34"/>
      <c r="W9" s="34"/>
      <c r="X9" s="34"/>
      <c r="Y9" s="34"/>
      <c r="Z9" s="34"/>
      <c r="AA9" s="34"/>
      <c r="AB9" s="34"/>
      <c r="AC9" s="129"/>
      <c r="AD9" s="120"/>
    </row>
    <row r="10" spans="1:30" ht="10.8" thickBot="1"/>
    <row r="11" spans="1:30" ht="11.25" customHeight="1">
      <c r="A11" s="102"/>
      <c r="B11" s="111" t="s">
        <v>100</v>
      </c>
      <c r="C11" s="112" t="s">
        <v>100</v>
      </c>
      <c r="D11" s="93" t="s">
        <v>106</v>
      </c>
      <c r="E11" s="93" t="str">
        <f>IF(AND(ISNUMBER(SEARCH("CAxxx",D11)),ISNUMBER(SEARCH("[I]",D11))),"7000µA .. 17000µA",
IF(AND(ISNUMBER(SEARCH("CAxxx",D11)),ISNUMBER(SEARCH("IPC",D11)),ISNUMBER(SEARCH("GSI",D11))),"2000mV .. 12000mV",
IF(AND(ISNUMBER(SEARCH("CAxxx",D11)),ISNUMBER(SEARCH("[U]",D11))),"2300mV .. 12700mV",
IF(AND(ISNUMBER(SEARCH("CV210",D11)),ISNUMBER(SEARCH("[I]",D11))),"-18000µA .. -6000µA",
IF(AND(ISNUMBER(SEARCH("CV210",D11)),ISNUMBER(SEARCH("[U]",D11))),"-12900mV .. -2140mV",
IF(ISNUMBER(SEARCH("CV214",D11)),"-10000mV .. 10000mV",
""))))))</f>
        <v>2000mV .. 12000mV</v>
      </c>
      <c r="F11" s="113" t="s">
        <v>89</v>
      </c>
      <c r="G11" s="92" t="str">
        <f>IF(AND(ISNUMBER(SEARCH("CAxxx",D11)),ISNUMBER(SEARCH("[I]",D11))),"0µA/mm/s",
IF(AND(ISNUMBER(SEARCH("CAxxx",D11)),ISNUMBER(SEARCH("IPC",D11)),ISNUMBER(SEARCH("GSI",D11))),"0mV/mm/s",
IF(AND(ISNUMBER(SEARCH("CAxxx",D11)),ISNUMBER(SEARCH("[U]",D11))),"0mV/mm/s",
IF(AND(ISNUMBER(SEARCH("CV210",D11)),ISNUMBER(SEARCH("[I]",D11))),"50µA/mm/s",
IF(AND(ISNUMBER(SEARCH("CV210",D11)),ISNUMBER(SEARCH("[U]",D11))),"50mV/mm/s",
IF(ISNUMBER(SEARCH("CV214",D11)),"20mV/mm/s",
""))))))</f>
        <v>0mV/mm/s</v>
      </c>
      <c r="H11" s="114" t="s">
        <v>53</v>
      </c>
      <c r="I11" s="113" t="s">
        <v>60</v>
      </c>
      <c r="J11" s="115" t="s">
        <v>34</v>
      </c>
      <c r="K11" s="93" t="s">
        <v>35</v>
      </c>
      <c r="L11" s="93" t="s">
        <v>63</v>
      </c>
      <c r="M11" s="116"/>
      <c r="N11" s="117"/>
      <c r="O11" s="118" t="s">
        <v>68</v>
      </c>
      <c r="P11" s="93" t="s">
        <v>64</v>
      </c>
      <c r="Q11" s="93" t="s">
        <v>70</v>
      </c>
      <c r="R11" s="33" t="s">
        <v>17</v>
      </c>
      <c r="S11" s="33"/>
      <c r="T11" s="33"/>
      <c r="U11" s="33"/>
      <c r="V11" s="33"/>
      <c r="W11" s="33"/>
      <c r="X11" s="33">
        <v>102</v>
      </c>
      <c r="Y11" s="33" t="s">
        <v>39</v>
      </c>
      <c r="Z11" s="33">
        <v>178</v>
      </c>
      <c r="AA11" s="33" t="s">
        <v>38</v>
      </c>
      <c r="AB11" s="33" t="s">
        <v>18</v>
      </c>
      <c r="AC11" s="119" t="s">
        <v>100</v>
      </c>
      <c r="AD11" s="120"/>
    </row>
    <row r="12" spans="1:30" ht="10.8" thickBot="1">
      <c r="A12" s="102"/>
      <c r="B12" s="130"/>
      <c r="C12" s="131"/>
      <c r="D12" s="131"/>
      <c r="E12" s="131"/>
      <c r="F12" s="131"/>
      <c r="G12" s="131"/>
      <c r="H12" s="131"/>
      <c r="I12" s="131"/>
      <c r="J12" s="132"/>
      <c r="K12" s="131"/>
      <c r="L12" s="131"/>
      <c r="M12" s="133"/>
      <c r="N12" s="134"/>
      <c r="O12" s="126" t="s">
        <v>69</v>
      </c>
      <c r="P12" s="127" t="s">
        <v>64</v>
      </c>
      <c r="Q12" s="128" t="s">
        <v>71</v>
      </c>
      <c r="R12" s="80"/>
      <c r="S12" s="80"/>
      <c r="T12" s="80"/>
      <c r="U12" s="80"/>
      <c r="V12" s="80"/>
      <c r="W12" s="80"/>
      <c r="X12" s="80"/>
      <c r="Y12" s="80"/>
      <c r="Z12" s="80"/>
      <c r="AA12" s="80"/>
      <c r="AB12" s="80"/>
      <c r="AC12" s="135"/>
      <c r="AD12" s="120"/>
    </row>
    <row r="14" spans="1:30" ht="13.2">
      <c r="B14" s="106" t="s">
        <v>72</v>
      </c>
    </row>
    <row r="15" spans="1:30" ht="3.75" customHeight="1" thickBot="1"/>
    <row r="16" spans="1:30">
      <c r="A16" s="102"/>
      <c r="B16" s="111" t="s">
        <v>100</v>
      </c>
      <c r="C16" s="136" t="s">
        <v>100</v>
      </c>
      <c r="D16" s="95" t="s">
        <v>109</v>
      </c>
      <c r="E16" s="137" t="s">
        <v>110</v>
      </c>
      <c r="F16" s="113" t="s">
        <v>89</v>
      </c>
      <c r="G16" s="95" t="str">
        <f>IF(AND(ISNUMBER(SEARCH("CAxxx",D16)),ISNUMBER(SEARCH("[I]",D11))),"8mV/µm","")</f>
        <v/>
      </c>
      <c r="H16" s="138" t="s">
        <v>61</v>
      </c>
      <c r="I16" s="139" t="s">
        <v>60</v>
      </c>
      <c r="J16" s="140" t="s">
        <v>34</v>
      </c>
      <c r="K16" s="95" t="s">
        <v>11</v>
      </c>
      <c r="L16" s="141" t="s">
        <v>63</v>
      </c>
      <c r="M16" s="142"/>
      <c r="N16" s="143"/>
      <c r="O16" s="118" t="s">
        <v>74</v>
      </c>
      <c r="P16" s="93" t="s">
        <v>75</v>
      </c>
      <c r="Q16" s="144" t="s">
        <v>13</v>
      </c>
      <c r="R16" s="144" t="s">
        <v>13</v>
      </c>
      <c r="S16" s="144"/>
      <c r="T16" s="33"/>
      <c r="U16" s="33"/>
      <c r="V16" s="33"/>
      <c r="W16" s="33"/>
      <c r="X16" s="33"/>
      <c r="Y16" s="33"/>
      <c r="Z16" s="33"/>
      <c r="AA16" s="33"/>
      <c r="AB16" s="33"/>
      <c r="AC16" s="119" t="s">
        <v>13</v>
      </c>
      <c r="AD16" s="120"/>
    </row>
    <row r="17" spans="1:30" ht="10.8" thickBot="1">
      <c r="A17" s="102"/>
      <c r="B17" s="130"/>
      <c r="C17" s="145"/>
      <c r="D17" s="146"/>
      <c r="E17" s="147"/>
      <c r="F17" s="132"/>
      <c r="G17" s="146"/>
      <c r="H17" s="132"/>
      <c r="I17" s="132"/>
      <c r="J17" s="132"/>
      <c r="K17" s="146"/>
      <c r="L17" s="146"/>
      <c r="M17" s="148"/>
      <c r="N17" s="149"/>
      <c r="O17" s="126" t="s">
        <v>66</v>
      </c>
      <c r="P17" s="127" t="s">
        <v>64</v>
      </c>
      <c r="Q17" s="127" t="s">
        <v>108</v>
      </c>
      <c r="R17" s="34" t="s">
        <v>17</v>
      </c>
      <c r="S17" s="34"/>
      <c r="T17" s="34"/>
      <c r="U17" s="34"/>
      <c r="V17" s="34"/>
      <c r="W17" s="34"/>
      <c r="X17" s="80">
        <v>102</v>
      </c>
      <c r="Y17" s="80" t="s">
        <v>39</v>
      </c>
      <c r="Z17" s="80">
        <v>178</v>
      </c>
      <c r="AA17" s="80" t="s">
        <v>38</v>
      </c>
      <c r="AB17" s="80" t="s">
        <v>18</v>
      </c>
      <c r="AC17" s="129" t="s">
        <v>100</v>
      </c>
      <c r="AD17" s="120"/>
    </row>
    <row r="19" spans="1:30" ht="13.2">
      <c r="B19" s="106" t="s">
        <v>76</v>
      </c>
      <c r="N19" s="96" t="s">
        <v>81</v>
      </c>
    </row>
    <row r="20" spans="1:30" s="100" customFormat="1" ht="3.75" customHeight="1" thickBot="1">
      <c r="B20" s="107"/>
      <c r="C20" s="108"/>
      <c r="D20" s="108"/>
      <c r="E20" s="108"/>
      <c r="F20" s="82"/>
      <c r="G20" s="109"/>
      <c r="H20" s="109"/>
      <c r="I20" s="82"/>
      <c r="J20" s="109"/>
      <c r="K20" s="108"/>
      <c r="AD20" s="110"/>
    </row>
    <row r="21" spans="1:30" ht="10.8" thickBot="1">
      <c r="A21" s="102"/>
      <c r="B21" s="111" t="s">
        <v>100</v>
      </c>
      <c r="C21" s="112" t="s">
        <v>100</v>
      </c>
      <c r="D21" s="93" t="s">
        <v>15</v>
      </c>
      <c r="E21" s="93" t="s">
        <v>50</v>
      </c>
      <c r="F21" s="150" t="s">
        <v>89</v>
      </c>
      <c r="G21" s="93" t="s">
        <v>49</v>
      </c>
      <c r="H21" s="114" t="s">
        <v>53</v>
      </c>
      <c r="I21" s="151" t="s">
        <v>13</v>
      </c>
      <c r="J21" s="152" t="s">
        <v>34</v>
      </c>
      <c r="K21" s="93" t="s">
        <v>77</v>
      </c>
      <c r="L21" s="93" t="s">
        <v>78</v>
      </c>
      <c r="M21" s="153" t="s">
        <v>19</v>
      </c>
      <c r="N21" s="154" t="s">
        <v>82</v>
      </c>
      <c r="O21" s="118" t="s">
        <v>66</v>
      </c>
      <c r="P21" s="93" t="s">
        <v>64</v>
      </c>
      <c r="Q21" s="93" t="s">
        <v>67</v>
      </c>
      <c r="R21" s="33" t="s">
        <v>17</v>
      </c>
      <c r="S21" s="33"/>
      <c r="T21" s="33"/>
      <c r="U21" s="33"/>
      <c r="V21" s="33"/>
      <c r="W21" s="33"/>
      <c r="X21" s="33">
        <v>102</v>
      </c>
      <c r="Y21" s="33" t="s">
        <v>39</v>
      </c>
      <c r="Z21" s="33">
        <v>178</v>
      </c>
      <c r="AA21" s="33" t="s">
        <v>38</v>
      </c>
      <c r="AB21" s="33" t="s">
        <v>18</v>
      </c>
      <c r="AC21" s="119" t="s">
        <v>100</v>
      </c>
      <c r="AD21" s="120"/>
    </row>
    <row r="22" spans="1:30">
      <c r="A22" s="102"/>
      <c r="B22" s="155"/>
      <c r="C22" s="156"/>
      <c r="D22" s="156"/>
      <c r="E22" s="156"/>
      <c r="F22" s="156"/>
      <c r="G22" s="156"/>
      <c r="H22" s="156"/>
      <c r="I22" s="156"/>
      <c r="J22" s="157"/>
      <c r="K22" s="156"/>
      <c r="L22" s="156"/>
      <c r="M22" s="158"/>
      <c r="N22" s="159"/>
      <c r="O22" s="160" t="s">
        <v>68</v>
      </c>
      <c r="P22" s="161" t="s">
        <v>64</v>
      </c>
      <c r="Q22" s="161" t="s">
        <v>70</v>
      </c>
      <c r="R22" s="79"/>
      <c r="S22" s="79"/>
      <c r="T22" s="79"/>
      <c r="U22" s="79"/>
      <c r="V22" s="79"/>
      <c r="W22" s="79"/>
      <c r="X22" s="79"/>
      <c r="Y22" s="79"/>
      <c r="Z22" s="79"/>
      <c r="AA22" s="79"/>
      <c r="AB22" s="79"/>
      <c r="AC22" s="162"/>
      <c r="AD22" s="120"/>
    </row>
    <row r="23" spans="1:30" ht="10.8" thickBot="1">
      <c r="A23" s="102"/>
      <c r="B23" s="121"/>
      <c r="C23" s="122"/>
      <c r="D23" s="122"/>
      <c r="E23" s="122"/>
      <c r="F23" s="122"/>
      <c r="G23" s="122"/>
      <c r="H23" s="122"/>
      <c r="I23" s="122"/>
      <c r="J23" s="123"/>
      <c r="K23" s="122"/>
      <c r="L23" s="122"/>
      <c r="M23" s="124"/>
      <c r="N23" s="125"/>
      <c r="O23" s="126" t="s">
        <v>69</v>
      </c>
      <c r="P23" s="127" t="s">
        <v>64</v>
      </c>
      <c r="Q23" s="128" t="s">
        <v>71</v>
      </c>
      <c r="R23" s="34"/>
      <c r="S23" s="34"/>
      <c r="T23" s="34"/>
      <c r="U23" s="34"/>
      <c r="V23" s="34"/>
      <c r="W23" s="34"/>
      <c r="X23" s="34"/>
      <c r="Y23" s="34"/>
      <c r="Z23" s="34"/>
      <c r="AA23" s="34"/>
      <c r="AB23" s="34"/>
      <c r="AC23" s="129"/>
      <c r="AD23" s="120"/>
    </row>
    <row r="25" spans="1:30" ht="13.2">
      <c r="B25" s="106" t="s">
        <v>90</v>
      </c>
    </row>
    <row r="26" spans="1:30" ht="3.75" customHeight="1" thickBot="1"/>
    <row r="27" spans="1:30">
      <c r="A27" s="102"/>
      <c r="B27" s="163" t="s">
        <v>100</v>
      </c>
      <c r="C27" s="136" t="s">
        <v>100</v>
      </c>
      <c r="D27" s="95" t="s">
        <v>14</v>
      </c>
      <c r="E27" s="137" t="s">
        <v>48</v>
      </c>
      <c r="F27" s="164" t="s">
        <v>89</v>
      </c>
      <c r="G27" s="95" t="s">
        <v>47</v>
      </c>
      <c r="H27" s="138" t="s">
        <v>61</v>
      </c>
      <c r="I27" s="139" t="s">
        <v>55</v>
      </c>
      <c r="J27" s="140" t="s">
        <v>34</v>
      </c>
      <c r="K27" s="165" t="s">
        <v>74</v>
      </c>
      <c r="L27" s="166" t="s">
        <v>91</v>
      </c>
      <c r="M27" s="142"/>
      <c r="N27" s="143"/>
      <c r="O27" s="165" t="s">
        <v>74</v>
      </c>
      <c r="P27" s="95" t="s">
        <v>75</v>
      </c>
      <c r="Q27" s="167" t="s">
        <v>13</v>
      </c>
      <c r="R27" s="167" t="s">
        <v>13</v>
      </c>
      <c r="S27" s="167"/>
      <c r="T27" s="91"/>
      <c r="U27" s="91"/>
      <c r="V27" s="91"/>
      <c r="W27" s="91"/>
      <c r="X27" s="91">
        <v>102</v>
      </c>
      <c r="Y27" s="91" t="s">
        <v>39</v>
      </c>
      <c r="Z27" s="91">
        <v>178</v>
      </c>
      <c r="AA27" s="91" t="s">
        <v>38</v>
      </c>
      <c r="AB27" s="91" t="s">
        <v>18</v>
      </c>
      <c r="AC27" s="168" t="s">
        <v>100</v>
      </c>
      <c r="AD27" s="120"/>
    </row>
    <row r="28" spans="1:30" ht="13.5" customHeight="1">
      <c r="A28" s="102"/>
      <c r="B28" s="514"/>
      <c r="C28" s="515"/>
      <c r="D28" s="515"/>
      <c r="E28" s="515"/>
      <c r="F28" s="515"/>
      <c r="G28" s="515"/>
      <c r="H28" s="515"/>
      <c r="I28" s="515"/>
      <c r="J28" s="515"/>
      <c r="K28" s="515"/>
      <c r="L28" s="515"/>
      <c r="M28" s="515"/>
      <c r="N28" s="515"/>
      <c r="O28" s="515"/>
      <c r="P28" s="515"/>
      <c r="Q28" s="515"/>
      <c r="R28" s="515"/>
      <c r="S28" s="515"/>
      <c r="T28" s="515"/>
      <c r="U28" s="515"/>
      <c r="V28" s="515"/>
      <c r="W28" s="515"/>
      <c r="X28" s="515"/>
      <c r="Y28" s="515"/>
      <c r="Z28" s="515"/>
      <c r="AA28" s="515"/>
      <c r="AB28" s="515"/>
      <c r="AC28" s="516"/>
      <c r="AD28" s="120"/>
    </row>
    <row r="29" spans="1:30" ht="13.5" customHeight="1" thickBot="1">
      <c r="A29" s="102"/>
      <c r="B29" s="517"/>
      <c r="C29" s="518"/>
      <c r="D29" s="518"/>
      <c r="E29" s="518"/>
      <c r="F29" s="518"/>
      <c r="G29" s="518"/>
      <c r="H29" s="518"/>
      <c r="I29" s="518"/>
      <c r="J29" s="518"/>
      <c r="K29" s="518"/>
      <c r="L29" s="518"/>
      <c r="M29" s="518"/>
      <c r="N29" s="518"/>
      <c r="O29" s="518"/>
      <c r="P29" s="518"/>
      <c r="Q29" s="518"/>
      <c r="R29" s="518"/>
      <c r="S29" s="518"/>
      <c r="T29" s="518"/>
      <c r="U29" s="518"/>
      <c r="V29" s="518"/>
      <c r="W29" s="518"/>
      <c r="X29" s="518"/>
      <c r="Y29" s="518"/>
      <c r="Z29" s="518"/>
      <c r="AA29" s="518"/>
      <c r="AB29" s="518"/>
      <c r="AC29" s="519"/>
      <c r="AD29" s="120"/>
    </row>
    <row r="30" spans="1:30">
      <c r="A30" s="100"/>
      <c r="B30" s="100"/>
      <c r="C30" s="107"/>
      <c r="D30" s="108"/>
      <c r="E30" s="169"/>
      <c r="F30" s="109"/>
      <c r="G30" s="108"/>
      <c r="H30" s="109"/>
      <c r="I30" s="109"/>
      <c r="J30" s="170"/>
      <c r="K30" s="82"/>
      <c r="L30" s="82"/>
      <c r="M30" s="82"/>
      <c r="N30" s="82"/>
      <c r="O30" s="82"/>
      <c r="P30" s="82"/>
      <c r="Q30" s="82"/>
      <c r="R30" s="82"/>
      <c r="S30" s="82"/>
      <c r="T30" s="82"/>
      <c r="U30" s="82"/>
      <c r="V30" s="82"/>
      <c r="W30" s="82"/>
      <c r="X30" s="82"/>
      <c r="Y30" s="82"/>
      <c r="Z30" s="82"/>
      <c r="AA30" s="82"/>
      <c r="AB30" s="82"/>
      <c r="AC30" s="107"/>
      <c r="AD30" s="171"/>
    </row>
    <row r="31" spans="1:30" ht="13.2">
      <c r="B31" s="106" t="s">
        <v>92</v>
      </c>
    </row>
    <row r="32" spans="1:30" s="100" customFormat="1" ht="3.75" customHeight="1" thickBot="1">
      <c r="B32" s="107"/>
      <c r="C32" s="108"/>
      <c r="D32" s="108"/>
      <c r="E32" s="108"/>
      <c r="F32" s="82"/>
      <c r="G32" s="109"/>
      <c r="H32" s="109"/>
      <c r="I32" s="82"/>
      <c r="J32" s="109"/>
      <c r="K32" s="108"/>
      <c r="AD32" s="110"/>
    </row>
    <row r="33" spans="1:31">
      <c r="A33" s="102"/>
      <c r="B33" s="163" t="s">
        <v>100</v>
      </c>
      <c r="C33" s="136" t="s">
        <v>100</v>
      </c>
      <c r="D33" s="95" t="s">
        <v>93</v>
      </c>
      <c r="E33" s="95" t="s">
        <v>50</v>
      </c>
      <c r="F33" s="164" t="s">
        <v>89</v>
      </c>
      <c r="G33" s="95" t="s">
        <v>94</v>
      </c>
      <c r="H33" s="138" t="s">
        <v>53</v>
      </c>
      <c r="I33" s="164" t="s">
        <v>60</v>
      </c>
      <c r="J33" s="172" t="s">
        <v>34</v>
      </c>
      <c r="K33" s="95" t="s">
        <v>95</v>
      </c>
      <c r="L33" s="95" t="s">
        <v>63</v>
      </c>
      <c r="M33" s="142"/>
      <c r="N33" s="143"/>
      <c r="O33" s="165" t="s">
        <v>96</v>
      </c>
      <c r="P33" s="95" t="s">
        <v>64</v>
      </c>
      <c r="Q33" s="95" t="s">
        <v>97</v>
      </c>
      <c r="R33" s="91" t="s">
        <v>17</v>
      </c>
      <c r="S33" s="91"/>
      <c r="T33" s="91"/>
      <c r="U33" s="91"/>
      <c r="V33" s="91"/>
      <c r="W33" s="91"/>
      <c r="X33" s="91">
        <v>102</v>
      </c>
      <c r="Y33" s="91" t="s">
        <v>39</v>
      </c>
      <c r="Z33" s="91">
        <v>178</v>
      </c>
      <c r="AA33" s="91" t="s">
        <v>38</v>
      </c>
      <c r="AB33" s="91" t="s">
        <v>18</v>
      </c>
      <c r="AC33" s="168" t="s">
        <v>100</v>
      </c>
      <c r="AD33" s="120"/>
    </row>
    <row r="34" spans="1:31" ht="13.5" customHeight="1">
      <c r="A34" s="102"/>
      <c r="B34" s="514"/>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6"/>
      <c r="AD34" s="120"/>
    </row>
    <row r="35" spans="1:31" ht="13.5" customHeight="1" thickBot="1">
      <c r="A35" s="102"/>
      <c r="B35" s="520"/>
      <c r="C35" s="521"/>
      <c r="D35" s="521"/>
      <c r="E35" s="521"/>
      <c r="F35" s="521"/>
      <c r="G35" s="521"/>
      <c r="H35" s="521"/>
      <c r="I35" s="521"/>
      <c r="J35" s="521"/>
      <c r="K35" s="521"/>
      <c r="L35" s="521"/>
      <c r="M35" s="521"/>
      <c r="N35" s="521"/>
      <c r="O35" s="521"/>
      <c r="P35" s="521"/>
      <c r="Q35" s="521"/>
      <c r="R35" s="521"/>
      <c r="S35" s="521"/>
      <c r="T35" s="521"/>
      <c r="U35" s="521"/>
      <c r="V35" s="521"/>
      <c r="W35" s="521"/>
      <c r="X35" s="521"/>
      <c r="Y35" s="521"/>
      <c r="Z35" s="521"/>
      <c r="AA35" s="521"/>
      <c r="AB35" s="521"/>
      <c r="AC35" s="522"/>
      <c r="AD35" s="120"/>
    </row>
    <row r="37" spans="1:31" ht="18" thickBot="1">
      <c r="B37" s="101" t="s">
        <v>83</v>
      </c>
    </row>
    <row r="38" spans="1:31" ht="13.5" customHeight="1">
      <c r="A38" s="102"/>
      <c r="B38" s="498" t="s">
        <v>7</v>
      </c>
      <c r="C38" s="497" t="s">
        <v>8</v>
      </c>
      <c r="D38" s="497" t="s">
        <v>0</v>
      </c>
      <c r="E38" s="497" t="s">
        <v>10</v>
      </c>
      <c r="F38" s="493" t="s">
        <v>54</v>
      </c>
      <c r="G38" s="497" t="s">
        <v>3</v>
      </c>
      <c r="H38" s="500" t="s">
        <v>12</v>
      </c>
      <c r="I38" s="493" t="s">
        <v>54</v>
      </c>
      <c r="J38" s="502" t="s">
        <v>33</v>
      </c>
      <c r="K38" s="503"/>
      <c r="L38" s="506" t="s">
        <v>1</v>
      </c>
      <c r="M38" s="508" t="s">
        <v>79</v>
      </c>
      <c r="N38" s="510" t="s">
        <v>80</v>
      </c>
      <c r="O38" s="512" t="s">
        <v>65</v>
      </c>
      <c r="P38" s="495" t="s">
        <v>44</v>
      </c>
      <c r="Q38" s="497" t="s">
        <v>6</v>
      </c>
      <c r="R38" s="488" t="s">
        <v>43</v>
      </c>
      <c r="S38" s="488"/>
      <c r="T38" s="488" t="s">
        <v>31</v>
      </c>
      <c r="U38" s="488"/>
      <c r="V38" s="488" t="s">
        <v>45</v>
      </c>
      <c r="W38" s="488"/>
      <c r="X38" s="488" t="s">
        <v>46</v>
      </c>
      <c r="Y38" s="488"/>
      <c r="Z38" s="488" t="s">
        <v>30</v>
      </c>
      <c r="AA38" s="488"/>
      <c r="AB38" s="489" t="s">
        <v>32</v>
      </c>
      <c r="AC38" s="491" t="s">
        <v>36</v>
      </c>
      <c r="AD38" s="103"/>
    </row>
    <row r="39" spans="1:31" ht="10.8" thickBot="1">
      <c r="A39" s="102"/>
      <c r="B39" s="499"/>
      <c r="C39" s="496"/>
      <c r="D39" s="496"/>
      <c r="E39" s="496"/>
      <c r="F39" s="494"/>
      <c r="G39" s="496"/>
      <c r="H39" s="501"/>
      <c r="I39" s="494"/>
      <c r="J39" s="504"/>
      <c r="K39" s="505"/>
      <c r="L39" s="507"/>
      <c r="M39" s="509"/>
      <c r="N39" s="511"/>
      <c r="O39" s="513"/>
      <c r="P39" s="496"/>
      <c r="Q39" s="496"/>
      <c r="R39" s="104" t="s">
        <v>24</v>
      </c>
      <c r="S39" s="104" t="s">
        <v>25</v>
      </c>
      <c r="T39" s="104" t="s">
        <v>29</v>
      </c>
      <c r="U39" s="104" t="s">
        <v>37</v>
      </c>
      <c r="V39" s="104" t="s">
        <v>29</v>
      </c>
      <c r="W39" s="104" t="s">
        <v>37</v>
      </c>
      <c r="X39" s="104" t="s">
        <v>29</v>
      </c>
      <c r="Y39" s="104" t="s">
        <v>37</v>
      </c>
      <c r="Z39" s="104" t="s">
        <v>29</v>
      </c>
      <c r="AA39" s="104" t="s">
        <v>37</v>
      </c>
      <c r="AB39" s="490"/>
      <c r="AC39" s="492"/>
      <c r="AD39" s="105"/>
    </row>
    <row r="40" spans="1:31" ht="5.25" customHeight="1">
      <c r="B40" s="101"/>
    </row>
    <row r="41" spans="1:31" ht="13.2">
      <c r="B41" s="106" t="s">
        <v>98</v>
      </c>
    </row>
    <row r="42" spans="1:31" s="100" customFormat="1" ht="3.75" customHeight="1" thickBot="1">
      <c r="B42" s="107"/>
      <c r="C42" s="108"/>
      <c r="D42" s="108"/>
      <c r="E42" s="108"/>
      <c r="F42" s="82"/>
      <c r="G42" s="109"/>
      <c r="H42" s="109"/>
      <c r="I42" s="82"/>
      <c r="J42" s="109"/>
      <c r="K42" s="108"/>
      <c r="AD42" s="110"/>
    </row>
    <row r="43" spans="1:31" ht="10.8" thickBot="1">
      <c r="A43" s="102"/>
      <c r="B43" s="173" t="s">
        <v>100</v>
      </c>
      <c r="C43" s="174"/>
      <c r="D43" s="175" t="s">
        <v>16</v>
      </c>
      <c r="E43" s="176"/>
      <c r="F43" s="176"/>
      <c r="G43" s="176"/>
      <c r="H43" s="176"/>
      <c r="I43" s="176"/>
      <c r="J43" s="176"/>
      <c r="K43" s="177"/>
      <c r="L43" s="176"/>
      <c r="M43" s="176"/>
      <c r="N43" s="176"/>
      <c r="O43" s="176"/>
      <c r="P43" s="176"/>
      <c r="Q43" s="177"/>
      <c r="R43" s="178"/>
      <c r="S43" s="178"/>
      <c r="T43" s="178"/>
      <c r="U43" s="178"/>
      <c r="V43" s="178"/>
      <c r="W43" s="178"/>
      <c r="X43" s="178"/>
      <c r="Y43" s="178"/>
      <c r="Z43" s="178"/>
      <c r="AA43" s="178"/>
      <c r="AB43" s="178"/>
      <c r="AC43" s="179"/>
      <c r="AD43" s="180"/>
      <c r="AE43" s="96"/>
    </row>
    <row r="44" spans="1:31" s="99" customFormat="1">
      <c r="A44" s="110"/>
      <c r="B44" s="110"/>
      <c r="C44" s="171"/>
      <c r="D44" s="181"/>
      <c r="E44" s="110"/>
      <c r="F44" s="110"/>
      <c r="G44" s="110"/>
      <c r="H44" s="110"/>
      <c r="I44" s="110"/>
      <c r="J44" s="110"/>
      <c r="K44" s="182"/>
      <c r="L44" s="110"/>
      <c r="M44" s="110"/>
      <c r="N44" s="110"/>
      <c r="O44" s="110"/>
      <c r="P44" s="110"/>
      <c r="Q44" s="182"/>
      <c r="R44" s="183"/>
      <c r="S44" s="183"/>
      <c r="T44" s="183"/>
      <c r="U44" s="183"/>
      <c r="V44" s="183"/>
      <c r="W44" s="183"/>
      <c r="X44" s="183"/>
      <c r="Y44" s="183"/>
      <c r="Z44" s="183"/>
      <c r="AA44" s="183"/>
      <c r="AB44" s="183"/>
      <c r="AC44" s="183"/>
      <c r="AD44" s="183"/>
    </row>
    <row r="45" spans="1:31" ht="13.2">
      <c r="B45" s="106" t="s">
        <v>99</v>
      </c>
    </row>
    <row r="46" spans="1:31" s="100" customFormat="1" ht="3.75" customHeight="1" thickBot="1">
      <c r="B46" s="107"/>
      <c r="C46" s="108"/>
      <c r="D46" s="108"/>
      <c r="E46" s="108"/>
      <c r="F46" s="82"/>
      <c r="G46" s="109"/>
      <c r="H46" s="109"/>
      <c r="I46" s="82"/>
      <c r="J46" s="109"/>
      <c r="K46" s="108"/>
      <c r="AD46" s="110"/>
    </row>
    <row r="47" spans="1:31" ht="10.8" thickBot="1">
      <c r="A47" s="102"/>
      <c r="B47" s="173" t="s">
        <v>100</v>
      </c>
      <c r="C47" s="174"/>
      <c r="D47" s="175" t="s">
        <v>16</v>
      </c>
      <c r="E47" s="176"/>
      <c r="F47" s="176"/>
      <c r="G47" s="176"/>
      <c r="H47" s="176"/>
      <c r="I47" s="176"/>
      <c r="J47" s="176"/>
      <c r="K47" s="177"/>
      <c r="L47" s="176"/>
      <c r="M47" s="176"/>
      <c r="N47" s="176"/>
      <c r="O47" s="176"/>
      <c r="P47" s="176"/>
      <c r="Q47" s="177"/>
      <c r="R47" s="178"/>
      <c r="S47" s="178"/>
      <c r="T47" s="178"/>
      <c r="U47" s="178"/>
      <c r="V47" s="178"/>
      <c r="W47" s="178"/>
      <c r="X47" s="178"/>
      <c r="Y47" s="178"/>
      <c r="Z47" s="178"/>
      <c r="AA47" s="178"/>
      <c r="AB47" s="178"/>
      <c r="AC47" s="179"/>
      <c r="AD47" s="180"/>
      <c r="AE47" s="96"/>
    </row>
    <row r="49" spans="1:30" ht="18" thickBot="1">
      <c r="B49" s="101" t="s">
        <v>84</v>
      </c>
    </row>
    <row r="50" spans="1:30" ht="13.5" customHeight="1">
      <c r="A50" s="102"/>
      <c r="B50" s="498" t="s">
        <v>7</v>
      </c>
      <c r="C50" s="497" t="s">
        <v>8</v>
      </c>
      <c r="D50" s="497" t="s">
        <v>0</v>
      </c>
      <c r="E50" s="497" t="s">
        <v>10</v>
      </c>
      <c r="F50" s="493" t="s">
        <v>54</v>
      </c>
      <c r="G50" s="497" t="s">
        <v>3</v>
      </c>
      <c r="H50" s="500" t="s">
        <v>12</v>
      </c>
      <c r="I50" s="493" t="s">
        <v>54</v>
      </c>
      <c r="J50" s="502" t="s">
        <v>33</v>
      </c>
      <c r="K50" s="503"/>
      <c r="L50" s="506" t="s">
        <v>1</v>
      </c>
      <c r="M50" s="508" t="s">
        <v>79</v>
      </c>
      <c r="N50" s="510" t="s">
        <v>80</v>
      </c>
      <c r="O50" s="512" t="s">
        <v>65</v>
      </c>
      <c r="P50" s="495" t="s">
        <v>44</v>
      </c>
      <c r="Q50" s="497" t="s">
        <v>6</v>
      </c>
      <c r="R50" s="488" t="s">
        <v>43</v>
      </c>
      <c r="S50" s="488"/>
      <c r="T50" s="488" t="s">
        <v>31</v>
      </c>
      <c r="U50" s="488"/>
      <c r="V50" s="488" t="s">
        <v>45</v>
      </c>
      <c r="W50" s="488"/>
      <c r="X50" s="488" t="s">
        <v>46</v>
      </c>
      <c r="Y50" s="488"/>
      <c r="Z50" s="488" t="s">
        <v>30</v>
      </c>
      <c r="AA50" s="488"/>
      <c r="AB50" s="489" t="s">
        <v>32</v>
      </c>
      <c r="AC50" s="491" t="s">
        <v>36</v>
      </c>
      <c r="AD50" s="103"/>
    </row>
    <row r="51" spans="1:30" ht="10.8" thickBot="1">
      <c r="A51" s="102"/>
      <c r="B51" s="499"/>
      <c r="C51" s="496"/>
      <c r="D51" s="496"/>
      <c r="E51" s="496"/>
      <c r="F51" s="494"/>
      <c r="G51" s="496"/>
      <c r="H51" s="501"/>
      <c r="I51" s="494"/>
      <c r="J51" s="504"/>
      <c r="K51" s="505"/>
      <c r="L51" s="507"/>
      <c r="M51" s="509"/>
      <c r="N51" s="511"/>
      <c r="O51" s="513"/>
      <c r="P51" s="496"/>
      <c r="Q51" s="496"/>
      <c r="R51" s="104" t="s">
        <v>24</v>
      </c>
      <c r="S51" s="104" t="s">
        <v>25</v>
      </c>
      <c r="T51" s="104" t="s">
        <v>29</v>
      </c>
      <c r="U51" s="104" t="s">
        <v>37</v>
      </c>
      <c r="V51" s="104" t="s">
        <v>29</v>
      </c>
      <c r="W51" s="104" t="s">
        <v>37</v>
      </c>
      <c r="X51" s="104" t="s">
        <v>29</v>
      </c>
      <c r="Y51" s="104" t="s">
        <v>37</v>
      </c>
      <c r="Z51" s="104" t="s">
        <v>29</v>
      </c>
      <c r="AA51" s="104" t="s">
        <v>37</v>
      </c>
      <c r="AB51" s="490"/>
      <c r="AC51" s="492"/>
      <c r="AD51" s="105"/>
    </row>
    <row r="52" spans="1:30" ht="5.25" customHeight="1">
      <c r="B52" s="101"/>
    </row>
    <row r="53" spans="1:30" ht="13.2">
      <c r="B53" s="106" t="s">
        <v>85</v>
      </c>
    </row>
    <row r="54" spans="1:30" ht="3.75" customHeight="1" thickBot="1"/>
    <row r="55" spans="1:30" ht="10.8" thickBot="1">
      <c r="A55" s="102"/>
      <c r="B55" s="184" t="s">
        <v>86</v>
      </c>
      <c r="C55" s="185" t="s">
        <v>100</v>
      </c>
      <c r="D55" s="186" t="s">
        <v>14</v>
      </c>
      <c r="E55" s="187" t="s">
        <v>48</v>
      </c>
      <c r="F55" s="150" t="s">
        <v>89</v>
      </c>
      <c r="G55" s="186" t="s">
        <v>47</v>
      </c>
      <c r="H55" s="188" t="s">
        <v>61</v>
      </c>
      <c r="I55" s="189" t="s">
        <v>55</v>
      </c>
      <c r="J55" s="190" t="s">
        <v>34</v>
      </c>
      <c r="K55" s="186" t="s">
        <v>23</v>
      </c>
      <c r="L55" s="191" t="s">
        <v>87</v>
      </c>
      <c r="M55" s="192"/>
      <c r="N55" s="193"/>
      <c r="O55" s="194" t="s">
        <v>13</v>
      </c>
      <c r="P55" s="194" t="s">
        <v>13</v>
      </c>
      <c r="Q55" s="194" t="s">
        <v>13</v>
      </c>
      <c r="R55" s="194" t="s">
        <v>13</v>
      </c>
      <c r="S55" s="194"/>
      <c r="T55" s="81"/>
      <c r="U55" s="81"/>
      <c r="V55" s="81"/>
      <c r="W55" s="81"/>
      <c r="X55" s="81">
        <v>102</v>
      </c>
      <c r="Y55" s="81" t="s">
        <v>39</v>
      </c>
      <c r="Z55" s="81">
        <v>178</v>
      </c>
      <c r="AA55" s="81" t="s">
        <v>38</v>
      </c>
      <c r="AB55" s="81" t="s">
        <v>18</v>
      </c>
      <c r="AC55" s="195" t="s">
        <v>100</v>
      </c>
      <c r="AD55" s="120"/>
    </row>
    <row r="57" spans="1:30" ht="13.2">
      <c r="B57" s="106" t="s">
        <v>90</v>
      </c>
    </row>
    <row r="58" spans="1:30" ht="3.75" customHeight="1" thickBot="1"/>
    <row r="59" spans="1:30" ht="10.8" thickBot="1">
      <c r="A59" s="102"/>
      <c r="B59" s="184" t="s">
        <v>86</v>
      </c>
      <c r="C59" s="185" t="s">
        <v>100</v>
      </c>
      <c r="D59" s="186" t="s">
        <v>14</v>
      </c>
      <c r="E59" s="187" t="s">
        <v>48</v>
      </c>
      <c r="F59" s="150" t="s">
        <v>89</v>
      </c>
      <c r="G59" s="186" t="s">
        <v>47</v>
      </c>
      <c r="H59" s="188" t="s">
        <v>61</v>
      </c>
      <c r="I59" s="189" t="s">
        <v>55</v>
      </c>
      <c r="J59" s="190" t="s">
        <v>34</v>
      </c>
      <c r="K59" s="194"/>
      <c r="L59" s="196" t="s">
        <v>91</v>
      </c>
      <c r="M59" s="192"/>
      <c r="N59" s="193"/>
      <c r="O59" s="197" t="s">
        <v>74</v>
      </c>
      <c r="P59" s="186" t="s">
        <v>75</v>
      </c>
      <c r="Q59" s="194" t="s">
        <v>13</v>
      </c>
      <c r="R59" s="194" t="s">
        <v>13</v>
      </c>
      <c r="S59" s="194"/>
      <c r="T59" s="81"/>
      <c r="U59" s="81"/>
      <c r="V59" s="81"/>
      <c r="W59" s="81"/>
      <c r="X59" s="81">
        <v>102</v>
      </c>
      <c r="Y59" s="81" t="s">
        <v>39</v>
      </c>
      <c r="Z59" s="81">
        <v>178</v>
      </c>
      <c r="AA59" s="81" t="s">
        <v>38</v>
      </c>
      <c r="AB59" s="81" t="s">
        <v>18</v>
      </c>
      <c r="AC59" s="195" t="s">
        <v>100</v>
      </c>
      <c r="AD59" s="120"/>
    </row>
  </sheetData>
  <mergeCells count="70">
    <mergeCell ref="B29:AC29"/>
    <mergeCell ref="B35:AC35"/>
    <mergeCell ref="AC3:AC4"/>
    <mergeCell ref="O3:O4"/>
    <mergeCell ref="T3:U3"/>
    <mergeCell ref="V3:W3"/>
    <mergeCell ref="X3:Y3"/>
    <mergeCell ref="Z3:AA3"/>
    <mergeCell ref="AB3:AB4"/>
    <mergeCell ref="J3:K4"/>
    <mergeCell ref="L3:L4"/>
    <mergeCell ref="P3:P4"/>
    <mergeCell ref="Q3:Q4"/>
    <mergeCell ref="R3:S3"/>
    <mergeCell ref="M3:M4"/>
    <mergeCell ref="N3:N4"/>
    <mergeCell ref="H3:H4"/>
    <mergeCell ref="F3:F4"/>
    <mergeCell ref="B38:B39"/>
    <mergeCell ref="C38:C39"/>
    <mergeCell ref="D38:D39"/>
    <mergeCell ref="E38:E39"/>
    <mergeCell ref="G38:G39"/>
    <mergeCell ref="H38:H39"/>
    <mergeCell ref="F38:F39"/>
    <mergeCell ref="B3:B4"/>
    <mergeCell ref="C3:C4"/>
    <mergeCell ref="D3:D4"/>
    <mergeCell ref="E3:E4"/>
    <mergeCell ref="G3:G4"/>
    <mergeCell ref="B28:AC28"/>
    <mergeCell ref="B34:AC34"/>
    <mergeCell ref="T38:U38"/>
    <mergeCell ref="V38:W38"/>
    <mergeCell ref="J38:K39"/>
    <mergeCell ref="L38:L39"/>
    <mergeCell ref="M38:M39"/>
    <mergeCell ref="N38:N39"/>
    <mergeCell ref="O38:O39"/>
    <mergeCell ref="N50:N51"/>
    <mergeCell ref="O50:O51"/>
    <mergeCell ref="P38:P39"/>
    <mergeCell ref="Q38:Q39"/>
    <mergeCell ref="R38:S38"/>
    <mergeCell ref="H50:H51"/>
    <mergeCell ref="F50:F51"/>
    <mergeCell ref="J50:K51"/>
    <mergeCell ref="L50:L51"/>
    <mergeCell ref="M50:M51"/>
    <mergeCell ref="B50:B51"/>
    <mergeCell ref="C50:C51"/>
    <mergeCell ref="D50:D51"/>
    <mergeCell ref="E50:E51"/>
    <mergeCell ref="G50:G51"/>
    <mergeCell ref="X50:Y50"/>
    <mergeCell ref="Z50:AA50"/>
    <mergeCell ref="AB50:AB51"/>
    <mergeCell ref="AC50:AC51"/>
    <mergeCell ref="I3:I4"/>
    <mergeCell ref="I38:I39"/>
    <mergeCell ref="I50:I51"/>
    <mergeCell ref="P50:P51"/>
    <mergeCell ref="Q50:Q51"/>
    <mergeCell ref="R50:S50"/>
    <mergeCell ref="T50:U50"/>
    <mergeCell ref="V50:W50"/>
    <mergeCell ref="X38:Y38"/>
    <mergeCell ref="Z38:AA38"/>
    <mergeCell ref="AB38:AB39"/>
    <mergeCell ref="AC38:AC39"/>
  </mergeCells>
  <conditionalFormatting sqref="B21:C21 AC26:AC27 AC33 B43 B47 B55:C55 C59 AC55 AC59 AC47 AC42:AC43 AC21:AC23 B27:C27 B33:C33 B16:C16 AC16:AC17 AC11:AC12 B11:C11 B8:C8 AC8:AC9">
    <cfRule type="containsText" dxfId="4" priority="10" operator="containsText" text="TBD">
      <formula>NOT(ISERROR(SEARCH("TBD",B8)))</formula>
    </cfRule>
  </conditionalFormatting>
  <conditionalFormatting sqref="G8">
    <cfRule type="cellIs" dxfId="3" priority="6" operator="equal">
      <formula>"0mV/g"</formula>
    </cfRule>
    <cfRule type="cellIs" dxfId="2" priority="7" operator="equal">
      <formula>"0µA/g"</formula>
    </cfRule>
  </conditionalFormatting>
  <conditionalFormatting sqref="G11">
    <cfRule type="cellIs" dxfId="1" priority="4" operator="equal">
      <formula>"0mV/mm/s"</formula>
    </cfRule>
    <cfRule type="cellIs" dxfId="0" priority="5" operator="equal">
      <formula>"0µA/mm/s"</formula>
    </cfRule>
  </conditionalFormatting>
  <dataValidations count="24">
    <dataValidation allowBlank="1" showInputMessage="1" sqref="O55:Q55 Q16 Q59 Q27 Q30"/>
    <dataValidation type="list" allowBlank="1" showInputMessage="1" showErrorMessage="1" sqref="I55 I16:I17 F17 I33 I59 H42 H20 H32 H46 I27 I30 H7 I8 I11">
      <formula1>"0.1   Hz,  1Hz,  3Hz"</formula1>
    </dataValidation>
    <dataValidation type="list" allowBlank="1" showInputMessage="1" showErrorMessage="1" sqref="H55 H59 H27 H30">
      <formula1>"--    Disable,+24 V,-24 V"</formula1>
    </dataValidation>
    <dataValidation type="list" allowBlank="1" showInputMessage="1" showErrorMessage="1" sqref="L59 L27 L30">
      <formula1>"Non inverted,Inverted"</formula1>
    </dataValidation>
    <dataValidation type="list" allowBlank="1" showInputMessage="1" showErrorMessage="1" sqref="B44">
      <formula1>"CH1&amp;2,CH1&amp;AUX,CH2&amp;AUX"</formula1>
    </dataValidation>
    <dataValidation type="list" allowBlank="1" showInputMessage="1" sqref="Q21 Q17 Q8">
      <formula1>"250 m/s2, 10g"</formula1>
    </dataValidation>
    <dataValidation type="list" allowBlank="1" showInputMessage="1" showErrorMessage="1" sqref="O22 O11">
      <formula1>"Velocity, Speed"</formula1>
    </dataValidation>
    <dataValidation type="list" allowBlank="1" showInputMessage="1" showErrorMessage="1" sqref="O23 O12">
      <formula1>"Displacement,Distance,Position,Gap,Air Gap"</formula1>
    </dataValidation>
    <dataValidation type="list" allowBlank="1" showInputMessage="1" sqref="Q22 Q11">
      <formula1>"0.1 m/s,100 mm/s,5 in/s"</formula1>
    </dataValidation>
    <dataValidation type="list" allowBlank="1" showInputMessage="1" sqref="Q23 Q12">
      <formula1>"0.0002 m,0.2 mm,2 cm,200 µm,0.01 in,1 mils"</formula1>
    </dataValidation>
    <dataValidation type="list" allowBlank="1" showInputMessage="1" showErrorMessage="1" sqref="K21">
      <formula1>"NB - 6.25[nX],NB - 12.5[nX],NB - 25[nX],NB - 50[nX]"</formula1>
    </dataValidation>
    <dataValidation type="list" allowBlank="1" showInputMessage="1" sqref="N21">
      <mc:AlternateContent xmlns:x12ac="http://schemas.microsoft.com/office/spreadsheetml/2011/1/ac" xmlns:mc="http://schemas.openxmlformats.org/markup-compatibility/2006">
        <mc:Choice Requires="x12ac">
          <x12ac:list>Band Peak: 10 - 1000Hz, Band Energy: 10 - 1000Hz," Harmonics: 2x, Not 1x, Sub-Harmonic: 1/2x"</x12ac:list>
        </mc:Choice>
        <mc:Fallback>
          <formula1>"Band Peak: 10 - 1000Hz, Band Energy: 10 - 1000Hz, Harmonics: 2x, Not 1x, Sub-Harmonic: 1/2x"</formula1>
        </mc:Fallback>
      </mc:AlternateContent>
    </dataValidation>
    <dataValidation type="list" allowBlank="1" showInputMessage="1" showErrorMessage="1" sqref="P21:P23">
      <formula1>"RMS,Scaled Peak,Scaled Peal-Peak,Scaled Average"</formula1>
    </dataValidation>
    <dataValidation type="list" allowBlank="1" showInputMessage="1" showErrorMessage="1" sqref="P33 P17 P8:P9 P11:P12">
      <formula1>"True RMS, Scaled Peak, Scaled Average, True Average, True Peak, True Peak Peak"</formula1>
    </dataValidation>
    <dataValidation type="list" allowBlank="1" showInputMessage="1" showErrorMessage="1" sqref="G46 H16:H17 H33 G42 H21 G20 G32 G7 H8 H11">
      <formula1>"--    Disable,+24 V,-24 V,6m A"</formula1>
    </dataValidation>
    <dataValidation type="list" allowBlank="1" showInputMessage="1" showErrorMessage="1" sqref="B21 B16 B33 B8 B11">
      <formula1>"TBD,Ch.1,Ch.2"</formula1>
    </dataValidation>
    <dataValidation type="list" allowBlank="1" showInputMessage="1" sqref="Q33">
      <formula1>"20 PA,0.02 kPA,12 psi,2 bar,1 bara,1 barg,2000 mbar,1000 mbara,1000 mbarg,100 mmHg"</formula1>
    </dataValidation>
    <dataValidation type="list" allowBlank="1" showInputMessage="1" showErrorMessage="1" sqref="B43 B47">
      <formula1>"TBD,CH1&amp;2,CH1&amp;AUX,CH2&amp;AUX"</formula1>
    </dataValidation>
    <dataValidation type="list" allowBlank="1" showInputMessage="1" showErrorMessage="1" sqref="B27">
      <formula1>"TBD,Ch.1,Ch.2,Aux"</formula1>
    </dataValidation>
    <dataValidation type="list" allowBlank="1" showInputMessage="1" sqref="D16">
      <formula1>"TQ401 + IQS[U], TQ401 + IQS[I], TQ401 + IQS + GSI,TQ4x2 + IQS[U] (2mm),TQ4x2 + IQS[I] (2mm), TQ4x2 + IQS + GSI (2mm),TQ4x2 + IQS[U] (4mm),TQ4x2 + IQS[I] (4mm), TQ4x2 + IQS + GSI (4mm),TQ4x3 + IQS[U], TQ4x3 + IQS[I], TQ4x3 + IQS + GSI"</formula1>
    </dataValidation>
    <dataValidation type="list" allowBlank="1" showInputMessage="1" sqref="D11">
      <formula1>",CAxxx + IPC(integ.) [I],CAxxx + IPC (Integ.) + GSI,CAxxx + IPC(Integ.)[U],CV210 + IVC[I],CV210 + IVC[U],CV214"</formula1>
    </dataValidation>
    <dataValidation type="list" allowBlank="1" showInputMessage="1" showErrorMessage="1" sqref="O9">
      <formula1>"Velocity, Speed,Displacement,Distance,Position,Gap,Air Gap"</formula1>
    </dataValidation>
    <dataValidation type="list" allowBlank="1" showInputMessage="1" sqref="Q9">
      <formula1>"0.1 m/s,100 mm/s,5 in/s,0.0002 m,0.2 mm,2 cm,200 µm,0.01 in,1 mils"</formula1>
    </dataValidation>
    <dataValidation type="list" allowBlank="1" showInputMessage="1" sqref="D8">
      <formula1>"CAxxx + IPC[I],,CAxxx + IPC + GSI,CAxxx + IPC[U],CE134,CE134 + GSI,CE136,CE136 + GSI,CE281,CE281 + GSI,CE31x,CE31x + GSI,CE680,786A,797L - 793L,799LF,SE120"</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dimension ref="A2"/>
  <sheetViews>
    <sheetView workbookViewId="0">
      <selection activeCell="B19" sqref="B19"/>
    </sheetView>
  </sheetViews>
  <sheetFormatPr defaultRowHeight="13.2"/>
  <sheetData>
    <row r="2" spans="1:1">
      <c r="A2" t="str">
        <f>IF(AND(ISNUMBER(SEARCH("CAxxx",D11)),ISNUMBER(SEARCH("IPC[I]",D11))),"250µA/g",
IF(AND(ISNUMBER(SEARCH("CAxxx",D11)),ISNUMBER(SEARCH("IPC",D11)),ISNUMBER(SEARCH("GSI",D11))),"250mV/g",
IF(AND(ISNUMBER(SEARCH("CAxxx",D11)),ISNUMBER(SEARCH("IPC[U]",D11))),"250mV/g",
IF(AND(ISNUMBER(SEARCH("CE134",D11)),ISNUMBER(SEARCH("GSI",D11))),"250mV/g",
IF(ISNUMBER(SEARCH("CE134",D11)),"250µA/g",
IF(AND(ISNUMBER(SEARCH("CE136",D11)),ISNUMBER(SEARCH("GSI",D11))),"250mV/g",
IF(ISNUMBER(SEARCH("CE136",D11)),"250µA/g",
IF(AND(ISNUMBER(SEARCH("CE281",D11)),ISNUMBER(SEARCH("GSI",D11))),"250mV/g",
IF(ISNUMBER(SEARCH("CE281",D11)),"250µA/g",
IF(AND(ISNUMBER(SEARCH("CE31x",D11)),ISNUMBER(SEARCH("GSI",D11))),"250mV/g",
IF(ISNUMBER(SEARCH("CE31x",D11)),"250µA/g",
IF(ISNUMBER(SEARCH("CE680",D11)),"250mV/g",
IF(ISNUMBER(SEARCH("786A",D11)),"250mV/g",
IF(ISNUMBER(SEARCH("797L",D11)),"250mV/g",
IF(ISNUMBER(SEARCH("799LF",D11)),"250mV/g",
"")))))))))))))))</f>
        <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pageSetUpPr fitToPage="1"/>
  </sheetPr>
  <dimension ref="A1:R8"/>
  <sheetViews>
    <sheetView topLeftCell="A4" workbookViewId="0">
      <selection activeCell="E41" sqref="E41"/>
    </sheetView>
  </sheetViews>
  <sheetFormatPr defaultRowHeight="13.2"/>
  <cols>
    <col min="1" max="1" width="0.88671875" customWidth="1"/>
    <col min="2" max="2" width="7.5546875" customWidth="1"/>
    <col min="4" max="4" width="16.6640625" style="262" customWidth="1"/>
    <col min="5" max="5" width="22.88671875" style="262" customWidth="1"/>
    <col min="8" max="9" width="9.44140625" customWidth="1"/>
    <col min="10" max="10" width="13" customWidth="1"/>
    <col min="11" max="16" width="9.44140625" customWidth="1"/>
    <col min="17" max="17" width="36.6640625" customWidth="1"/>
    <col min="18" max="18" width="0.88671875" customWidth="1"/>
  </cols>
  <sheetData>
    <row r="1" spans="1:18" ht="13.8" thickBot="1">
      <c r="A1" s="41"/>
      <c r="B1" s="525" t="s">
        <v>234</v>
      </c>
      <c r="C1" s="298"/>
      <c r="D1" s="299"/>
      <c r="E1" s="299"/>
      <c r="F1" s="298"/>
      <c r="G1" s="298"/>
      <c r="H1" s="298"/>
      <c r="I1" s="298"/>
      <c r="J1" s="298"/>
      <c r="K1" s="298"/>
      <c r="L1" s="298"/>
      <c r="M1" s="298"/>
      <c r="N1" s="298"/>
      <c r="O1" s="298"/>
      <c r="P1" s="298"/>
      <c r="Q1" s="298"/>
      <c r="R1" s="300"/>
    </row>
    <row r="2" spans="1:18" ht="23.25" customHeight="1" thickBot="1">
      <c r="A2" s="301"/>
      <c r="B2" s="526"/>
      <c r="C2" s="523" t="s">
        <v>285</v>
      </c>
      <c r="D2" s="263" t="s">
        <v>300</v>
      </c>
      <c r="E2" s="24" t="s">
        <v>51</v>
      </c>
      <c r="F2" s="24" t="s">
        <v>230</v>
      </c>
      <c r="G2" s="24" t="s">
        <v>229</v>
      </c>
      <c r="H2" s="24" t="s">
        <v>220</v>
      </c>
      <c r="I2" s="24" t="s">
        <v>221</v>
      </c>
      <c r="J2" s="24" t="s">
        <v>176</v>
      </c>
      <c r="K2" s="263" t="s">
        <v>222</v>
      </c>
      <c r="L2" s="263" t="s">
        <v>226</v>
      </c>
      <c r="M2" s="263" t="s">
        <v>223</v>
      </c>
      <c r="N2" s="263" t="s">
        <v>224</v>
      </c>
      <c r="O2" s="263" t="s">
        <v>225</v>
      </c>
      <c r="P2" s="263" t="s">
        <v>227</v>
      </c>
      <c r="Q2" s="24" t="s">
        <v>228</v>
      </c>
      <c r="R2" s="302"/>
    </row>
    <row r="3" spans="1:18" ht="13.5" customHeight="1">
      <c r="A3" s="301"/>
      <c r="B3" s="526"/>
      <c r="C3" s="524"/>
      <c r="D3" s="279">
        <v>0</v>
      </c>
      <c r="E3" s="27" t="s">
        <v>257</v>
      </c>
      <c r="F3" s="27">
        <v>1</v>
      </c>
      <c r="G3" s="27" t="s">
        <v>206</v>
      </c>
      <c r="H3" s="27" t="s">
        <v>206</v>
      </c>
      <c r="I3" s="307" t="s">
        <v>206</v>
      </c>
      <c r="J3" s="93" t="s">
        <v>206</v>
      </c>
      <c r="K3" s="319" t="s">
        <v>206</v>
      </c>
      <c r="L3" s="319" t="s">
        <v>206</v>
      </c>
      <c r="M3" s="319" t="s">
        <v>206</v>
      </c>
      <c r="N3" s="319" t="s">
        <v>206</v>
      </c>
      <c r="O3" s="324" t="str">
        <f>IF(ISERR(FIND("N/A",K3)),(N3-L3)/(M3-K3),"N/A")</f>
        <v>N/A</v>
      </c>
      <c r="P3" s="324" t="str">
        <f>IF(ISERR(FIND("N/A",K3)),L3 /O3,"N/A")</f>
        <v>N/A</v>
      </c>
      <c r="Q3" s="308" t="s">
        <v>207</v>
      </c>
      <c r="R3" s="302"/>
    </row>
    <row r="4" spans="1:18" ht="13.5" customHeight="1">
      <c r="A4" s="301"/>
      <c r="B4" s="526"/>
      <c r="C4" s="524"/>
      <c r="D4" s="280">
        <v>0</v>
      </c>
      <c r="E4" s="35" t="s">
        <v>257</v>
      </c>
      <c r="F4" s="35">
        <v>2</v>
      </c>
      <c r="G4" s="35" t="s">
        <v>206</v>
      </c>
      <c r="H4" s="35" t="s">
        <v>206</v>
      </c>
      <c r="I4" s="309" t="s">
        <v>206</v>
      </c>
      <c r="J4" s="161" t="s">
        <v>206</v>
      </c>
      <c r="K4" s="320" t="s">
        <v>206</v>
      </c>
      <c r="L4" s="320" t="s">
        <v>206</v>
      </c>
      <c r="M4" s="320" t="s">
        <v>206</v>
      </c>
      <c r="N4" s="320" t="s">
        <v>206</v>
      </c>
      <c r="O4" s="325" t="str">
        <f t="shared" ref="O4:O7" si="0">IF(ISERR(FIND("N/A",K4)),(N4-L4)/(M4-K4),"N/A")</f>
        <v>N/A</v>
      </c>
      <c r="P4" s="325" t="str">
        <f t="shared" ref="P4:P7" si="1">IF(ISERR(FIND("N/A",K4)),L4 /O4,"N/A")</f>
        <v>N/A</v>
      </c>
      <c r="Q4" s="310" t="s">
        <v>208</v>
      </c>
      <c r="R4" s="302"/>
    </row>
    <row r="5" spans="1:18" ht="13.5" customHeight="1">
      <c r="A5" s="301"/>
      <c r="B5" s="526"/>
      <c r="C5" s="524"/>
      <c r="D5" s="280">
        <v>1</v>
      </c>
      <c r="E5" s="35" t="s">
        <v>259</v>
      </c>
      <c r="F5" s="35" t="s">
        <v>206</v>
      </c>
      <c r="G5" s="268">
        <v>4</v>
      </c>
      <c r="H5" s="35" t="s">
        <v>301</v>
      </c>
      <c r="I5" s="261" t="s">
        <v>215</v>
      </c>
      <c r="J5" s="161" t="s">
        <v>153</v>
      </c>
      <c r="K5" s="321">
        <v>-16384</v>
      </c>
      <c r="L5" s="322">
        <v>0</v>
      </c>
      <c r="M5" s="321">
        <v>16383</v>
      </c>
      <c r="N5" s="322">
        <v>200</v>
      </c>
      <c r="O5" s="326">
        <f t="shared" si="0"/>
        <v>6.1037018951994385E-3</v>
      </c>
      <c r="P5" s="325">
        <f>IF(ISERR(FIND("N/A",K5)),L5/O5,"N/A")</f>
        <v>0</v>
      </c>
      <c r="Q5" s="310" t="s">
        <v>303</v>
      </c>
      <c r="R5" s="302"/>
    </row>
    <row r="6" spans="1:18" ht="13.5" customHeight="1">
      <c r="A6" s="301"/>
      <c r="B6" s="526"/>
      <c r="C6" s="524"/>
      <c r="D6" s="280">
        <v>7</v>
      </c>
      <c r="E6" s="35" t="s">
        <v>259</v>
      </c>
      <c r="F6" s="35" t="s">
        <v>206</v>
      </c>
      <c r="G6" s="268">
        <v>2</v>
      </c>
      <c r="H6" s="35" t="s">
        <v>206</v>
      </c>
      <c r="I6" s="309" t="s">
        <v>215</v>
      </c>
      <c r="J6" s="161" t="s">
        <v>64</v>
      </c>
      <c r="K6" s="321">
        <v>-16384</v>
      </c>
      <c r="L6" s="322">
        <v>0</v>
      </c>
      <c r="M6" s="321">
        <v>16383</v>
      </c>
      <c r="N6" s="322">
        <v>200</v>
      </c>
      <c r="O6" s="326">
        <f t="shared" si="0"/>
        <v>6.1037018951994385E-3</v>
      </c>
      <c r="P6" s="325">
        <f t="shared" si="1"/>
        <v>0</v>
      </c>
      <c r="Q6" s="310" t="s">
        <v>304</v>
      </c>
      <c r="R6" s="302"/>
    </row>
    <row r="7" spans="1:18" ht="13.5" customHeight="1" thickBot="1">
      <c r="A7" s="301"/>
      <c r="B7" s="526"/>
      <c r="C7" s="524"/>
      <c r="D7" s="281">
        <v>9</v>
      </c>
      <c r="E7" s="1" t="s">
        <v>261</v>
      </c>
      <c r="F7" s="1" t="s">
        <v>206</v>
      </c>
      <c r="G7" s="269">
        <v>4</v>
      </c>
      <c r="H7" s="1" t="s">
        <v>301</v>
      </c>
      <c r="I7" s="272" t="s">
        <v>215</v>
      </c>
      <c r="J7" s="127" t="s">
        <v>302</v>
      </c>
      <c r="K7" s="323" t="s">
        <v>206</v>
      </c>
      <c r="L7" s="323" t="s">
        <v>206</v>
      </c>
      <c r="M7" s="323" t="s">
        <v>206</v>
      </c>
      <c r="N7" s="323" t="s">
        <v>206</v>
      </c>
      <c r="O7" s="327" t="str">
        <f t="shared" si="0"/>
        <v>N/A</v>
      </c>
      <c r="P7" s="327" t="str">
        <f t="shared" si="1"/>
        <v>N/A</v>
      </c>
      <c r="Q7" s="273" t="s">
        <v>305</v>
      </c>
      <c r="R7" s="302"/>
    </row>
    <row r="8" spans="1:18" ht="13.8" thickBot="1">
      <c r="A8" s="303"/>
      <c r="B8" s="527"/>
      <c r="C8" s="304"/>
      <c r="D8" s="305"/>
      <c r="E8" s="305"/>
      <c r="F8" s="304"/>
      <c r="G8" s="305"/>
      <c r="H8" s="304"/>
      <c r="I8" s="304"/>
      <c r="J8" s="304"/>
      <c r="K8" s="304"/>
      <c r="L8" s="304"/>
      <c r="M8" s="304"/>
      <c r="N8" s="304"/>
      <c r="O8" s="304"/>
      <c r="P8" s="304"/>
      <c r="Q8" s="304"/>
      <c r="R8" s="306"/>
    </row>
  </sheetData>
  <mergeCells count="2">
    <mergeCell ref="C2:C7"/>
    <mergeCell ref="B1:B8"/>
  </mergeCells>
  <dataValidations count="3">
    <dataValidation type="list" allowBlank="1" showInputMessage="1" showErrorMessage="1" sqref="E3:E7">
      <formula1>"Byte (1byte), Unsigned Byte (1 byte),Short Integer (2bytes),Unsigned Short Integer (2bytes),Integer (4bytes),Unsigned Integer (4bytes),Long Integer (8bytes),Unsigned Long Integer (8bytes),Single (4bytes),Double (8bytes)"</formula1>
    </dataValidation>
    <dataValidation type="list" allowBlank="1" showInputMessage="1" showErrorMessage="1" sqref="H3:H7">
      <formula1>"N/A,Little endian,Big endian"</formula1>
    </dataValidation>
    <dataValidation type="list" allowBlank="1" showInputMessage="1" showErrorMessage="1" sqref="J3:J7">
      <formula1>"N/A,True RMS, Scaled Peak, Scaled Average, True Average, True Peak, True Peak Peak"</formula1>
    </dataValidation>
  </dataValidations>
  <pageMargins left="0.70866141732283472" right="0.70866141732283472" top="0.74803149606299213" bottom="0.74803149606299213" header="0.31496062992125984" footer="0.31496062992125984"/>
  <pageSetup paperSize="9" scale="65" orientation="landscape" r:id="rId1"/>
</worksheet>
</file>

<file path=xl/worksheets/sheet7.xml><?xml version="1.0" encoding="utf-8"?>
<worksheet xmlns="http://schemas.openxmlformats.org/spreadsheetml/2006/main" xmlns:r="http://schemas.openxmlformats.org/officeDocument/2006/relationships">
  <dimension ref="A1:S39"/>
  <sheetViews>
    <sheetView workbookViewId="0">
      <selection activeCell="H42" sqref="H42"/>
    </sheetView>
  </sheetViews>
  <sheetFormatPr defaultRowHeight="13.2"/>
  <cols>
    <col min="1" max="1" width="0.88671875" customWidth="1"/>
    <col min="2" max="2" width="7.5546875" customWidth="1"/>
    <col min="4" max="4" width="16.6640625" style="262" customWidth="1"/>
    <col min="5" max="5" width="15.33203125" style="262" customWidth="1"/>
    <col min="7" max="7" width="2.44140625" customWidth="1"/>
    <col min="9" max="10" width="9.44140625" customWidth="1"/>
    <col min="11" max="11" width="12.88671875" customWidth="1"/>
    <col min="12" max="17" width="9.44140625" customWidth="1"/>
    <col min="18" max="18" width="36.6640625" customWidth="1"/>
    <col min="19" max="19" width="1.33203125" customWidth="1"/>
  </cols>
  <sheetData>
    <row r="1" spans="1:19" ht="13.8" thickBot="1">
      <c r="A1" s="41"/>
      <c r="B1" s="528" t="s">
        <v>283</v>
      </c>
      <c r="C1" s="298"/>
      <c r="D1" s="299"/>
      <c r="E1" s="299"/>
      <c r="F1" s="298"/>
      <c r="G1" s="298"/>
      <c r="H1" s="298"/>
      <c r="I1" s="298"/>
      <c r="J1" s="298"/>
      <c r="K1" s="298"/>
      <c r="L1" s="298"/>
      <c r="M1" s="298"/>
      <c r="N1" s="298"/>
      <c r="O1" s="298"/>
      <c r="P1" s="298"/>
      <c r="Q1" s="298"/>
      <c r="R1" s="300"/>
      <c r="S1" s="300"/>
    </row>
    <row r="2" spans="1:19" ht="21.6" thickBot="1">
      <c r="A2" s="301"/>
      <c r="B2" s="529"/>
      <c r="C2" s="523" t="s">
        <v>284</v>
      </c>
      <c r="D2" s="263" t="s">
        <v>231</v>
      </c>
      <c r="E2" s="24" t="s">
        <v>51</v>
      </c>
      <c r="F2" s="24" t="s">
        <v>230</v>
      </c>
      <c r="G2" s="24"/>
      <c r="H2" s="24" t="s">
        <v>229</v>
      </c>
      <c r="I2" s="24" t="s">
        <v>220</v>
      </c>
      <c r="J2" s="24" t="s">
        <v>221</v>
      </c>
      <c r="K2" s="24" t="s">
        <v>176</v>
      </c>
      <c r="L2" s="263" t="s">
        <v>222</v>
      </c>
      <c r="M2" s="263" t="s">
        <v>226</v>
      </c>
      <c r="N2" s="263" t="s">
        <v>223</v>
      </c>
      <c r="O2" s="263" t="s">
        <v>224</v>
      </c>
      <c r="P2" s="263" t="s">
        <v>225</v>
      </c>
      <c r="Q2" s="263" t="s">
        <v>227</v>
      </c>
      <c r="R2" s="24" t="s">
        <v>228</v>
      </c>
      <c r="S2" s="302"/>
    </row>
    <row r="3" spans="1:19" ht="13.5" customHeight="1">
      <c r="A3" s="301"/>
      <c r="B3" s="529"/>
      <c r="C3" s="524"/>
      <c r="D3" s="279">
        <v>0</v>
      </c>
      <c r="E3" s="267" t="s">
        <v>232</v>
      </c>
      <c r="F3" s="270">
        <v>0</v>
      </c>
      <c r="G3" s="264"/>
      <c r="H3" s="270">
        <v>1</v>
      </c>
      <c r="I3" s="311" t="s">
        <v>206</v>
      </c>
      <c r="J3" s="311" t="s">
        <v>206</v>
      </c>
      <c r="K3" s="311" t="s">
        <v>206</v>
      </c>
      <c r="L3" s="311" t="s">
        <v>206</v>
      </c>
      <c r="M3" s="311" t="s">
        <v>206</v>
      </c>
      <c r="N3" s="311" t="s">
        <v>206</v>
      </c>
      <c r="O3" s="311" t="s">
        <v>206</v>
      </c>
      <c r="P3" s="311" t="s">
        <v>206</v>
      </c>
      <c r="Q3" s="311" t="s">
        <v>206</v>
      </c>
      <c r="R3" s="308" t="s">
        <v>207</v>
      </c>
      <c r="S3" s="302"/>
    </row>
    <row r="4" spans="1:19" ht="13.5" customHeight="1">
      <c r="A4" s="301"/>
      <c r="B4" s="529"/>
      <c r="C4" s="524"/>
      <c r="D4" s="280">
        <v>0</v>
      </c>
      <c r="E4" s="268" t="s">
        <v>232</v>
      </c>
      <c r="F4" s="268">
        <v>1</v>
      </c>
      <c r="G4" s="265"/>
      <c r="H4" s="268">
        <v>1</v>
      </c>
      <c r="I4" s="312" t="s">
        <v>206</v>
      </c>
      <c r="J4" s="312" t="s">
        <v>206</v>
      </c>
      <c r="K4" s="312" t="s">
        <v>206</v>
      </c>
      <c r="L4" s="312" t="s">
        <v>206</v>
      </c>
      <c r="M4" s="312" t="s">
        <v>206</v>
      </c>
      <c r="N4" s="312" t="s">
        <v>206</v>
      </c>
      <c r="O4" s="312" t="s">
        <v>206</v>
      </c>
      <c r="P4" s="312" t="s">
        <v>206</v>
      </c>
      <c r="Q4" s="312" t="s">
        <v>206</v>
      </c>
      <c r="R4" s="310" t="s">
        <v>208</v>
      </c>
      <c r="S4" s="302"/>
    </row>
    <row r="5" spans="1:19" ht="13.5" customHeight="1">
      <c r="A5" s="301"/>
      <c r="B5" s="529"/>
      <c r="C5" s="524"/>
      <c r="D5" s="280">
        <v>0</v>
      </c>
      <c r="E5" s="268" t="s">
        <v>232</v>
      </c>
      <c r="F5" s="268">
        <v>2</v>
      </c>
      <c r="G5" s="265"/>
      <c r="H5" s="268">
        <v>1</v>
      </c>
      <c r="I5" s="312" t="s">
        <v>206</v>
      </c>
      <c r="J5" s="312" t="s">
        <v>206</v>
      </c>
      <c r="K5" s="312" t="s">
        <v>206</v>
      </c>
      <c r="L5" s="312" t="s">
        <v>206</v>
      </c>
      <c r="M5" s="312" t="s">
        <v>206</v>
      </c>
      <c r="N5" s="312" t="s">
        <v>206</v>
      </c>
      <c r="O5" s="312" t="s">
        <v>206</v>
      </c>
      <c r="P5" s="312" t="s">
        <v>206</v>
      </c>
      <c r="Q5" s="312" t="s">
        <v>206</v>
      </c>
      <c r="R5" s="310" t="s">
        <v>209</v>
      </c>
      <c r="S5" s="302"/>
    </row>
    <row r="6" spans="1:19" ht="13.5" customHeight="1">
      <c r="A6" s="301"/>
      <c r="B6" s="529"/>
      <c r="C6" s="524"/>
      <c r="D6" s="280">
        <v>0</v>
      </c>
      <c r="E6" s="268" t="s">
        <v>232</v>
      </c>
      <c r="F6" s="268">
        <v>3</v>
      </c>
      <c r="G6" s="265"/>
      <c r="H6" s="268">
        <v>1</v>
      </c>
      <c r="I6" s="312" t="s">
        <v>206</v>
      </c>
      <c r="J6" s="312" t="s">
        <v>206</v>
      </c>
      <c r="K6" s="312" t="s">
        <v>206</v>
      </c>
      <c r="L6" s="312" t="s">
        <v>206</v>
      </c>
      <c r="M6" s="312" t="s">
        <v>206</v>
      </c>
      <c r="N6" s="312" t="s">
        <v>206</v>
      </c>
      <c r="O6" s="312" t="s">
        <v>206</v>
      </c>
      <c r="P6" s="312" t="s">
        <v>206</v>
      </c>
      <c r="Q6" s="312" t="s">
        <v>206</v>
      </c>
      <c r="R6" s="310" t="s">
        <v>210</v>
      </c>
      <c r="S6" s="302"/>
    </row>
    <row r="7" spans="1:19" ht="13.5" customHeight="1">
      <c r="A7" s="301"/>
      <c r="B7" s="529"/>
      <c r="C7" s="524"/>
      <c r="D7" s="280">
        <v>0</v>
      </c>
      <c r="E7" s="268" t="s">
        <v>232</v>
      </c>
      <c r="F7" s="268">
        <v>4</v>
      </c>
      <c r="G7" s="265"/>
      <c r="H7" s="268">
        <v>1</v>
      </c>
      <c r="I7" s="312" t="s">
        <v>206</v>
      </c>
      <c r="J7" s="312" t="s">
        <v>206</v>
      </c>
      <c r="K7" s="312" t="s">
        <v>206</v>
      </c>
      <c r="L7" s="312" t="s">
        <v>206</v>
      </c>
      <c r="M7" s="312" t="s">
        <v>206</v>
      </c>
      <c r="N7" s="312" t="s">
        <v>206</v>
      </c>
      <c r="O7" s="312" t="s">
        <v>206</v>
      </c>
      <c r="P7" s="312" t="s">
        <v>206</v>
      </c>
      <c r="Q7" s="312" t="s">
        <v>206</v>
      </c>
      <c r="R7" s="310" t="s">
        <v>211</v>
      </c>
      <c r="S7" s="302"/>
    </row>
    <row r="8" spans="1:19" ht="13.5" customHeight="1">
      <c r="A8" s="301"/>
      <c r="B8" s="529"/>
      <c r="C8" s="524"/>
      <c r="D8" s="280">
        <v>0</v>
      </c>
      <c r="E8" s="268" t="s">
        <v>232</v>
      </c>
      <c r="F8" s="268">
        <v>5</v>
      </c>
      <c r="G8" s="265"/>
      <c r="H8" s="268">
        <v>1</v>
      </c>
      <c r="I8" s="312" t="s">
        <v>206</v>
      </c>
      <c r="J8" s="312" t="s">
        <v>206</v>
      </c>
      <c r="K8" s="312" t="s">
        <v>206</v>
      </c>
      <c r="L8" s="312" t="s">
        <v>206</v>
      </c>
      <c r="M8" s="312" t="s">
        <v>206</v>
      </c>
      <c r="N8" s="312" t="s">
        <v>206</v>
      </c>
      <c r="O8" s="312" t="s">
        <v>206</v>
      </c>
      <c r="P8" s="312" t="s">
        <v>206</v>
      </c>
      <c r="Q8" s="312" t="s">
        <v>206</v>
      </c>
      <c r="R8" s="310" t="s">
        <v>212</v>
      </c>
      <c r="S8" s="302"/>
    </row>
    <row r="9" spans="1:19" ht="13.5" customHeight="1">
      <c r="A9" s="301"/>
      <c r="B9" s="529"/>
      <c r="C9" s="524"/>
      <c r="D9" s="280">
        <v>0</v>
      </c>
      <c r="E9" s="268" t="s">
        <v>232</v>
      </c>
      <c r="F9" s="268">
        <v>6</v>
      </c>
      <c r="G9" s="265"/>
      <c r="H9" s="268">
        <v>1</v>
      </c>
      <c r="I9" s="312" t="s">
        <v>206</v>
      </c>
      <c r="J9" s="312" t="s">
        <v>206</v>
      </c>
      <c r="K9" s="312" t="s">
        <v>206</v>
      </c>
      <c r="L9" s="312" t="s">
        <v>206</v>
      </c>
      <c r="M9" s="312" t="s">
        <v>206</v>
      </c>
      <c r="N9" s="312" t="s">
        <v>206</v>
      </c>
      <c r="O9" s="312" t="s">
        <v>206</v>
      </c>
      <c r="P9" s="312" t="s">
        <v>206</v>
      </c>
      <c r="Q9" s="312" t="s">
        <v>206</v>
      </c>
      <c r="R9" s="310" t="s">
        <v>213</v>
      </c>
      <c r="S9" s="302"/>
    </row>
    <row r="10" spans="1:19" ht="13.5" customHeight="1" thickBot="1">
      <c r="A10" s="301"/>
      <c r="B10" s="529"/>
      <c r="C10" s="524"/>
      <c r="D10" s="281">
        <v>0</v>
      </c>
      <c r="E10" s="269" t="s">
        <v>232</v>
      </c>
      <c r="F10" s="269">
        <v>7</v>
      </c>
      <c r="G10" s="266"/>
      <c r="H10" s="269">
        <v>1</v>
      </c>
      <c r="I10" s="313" t="s">
        <v>206</v>
      </c>
      <c r="J10" s="313" t="s">
        <v>206</v>
      </c>
      <c r="K10" s="313" t="s">
        <v>206</v>
      </c>
      <c r="L10" s="313" t="s">
        <v>206</v>
      </c>
      <c r="M10" s="313" t="s">
        <v>206</v>
      </c>
      <c r="N10" s="313" t="s">
        <v>206</v>
      </c>
      <c r="O10" s="313" t="s">
        <v>206</v>
      </c>
      <c r="P10" s="313" t="s">
        <v>206</v>
      </c>
      <c r="Q10" s="313" t="s">
        <v>206</v>
      </c>
      <c r="R10" s="328" t="s">
        <v>214</v>
      </c>
      <c r="S10" s="302"/>
    </row>
    <row r="11" spans="1:19" ht="13.5" customHeight="1">
      <c r="A11" s="301"/>
      <c r="B11" s="529"/>
      <c r="C11" s="524"/>
      <c r="D11" s="279">
        <v>1</v>
      </c>
      <c r="E11" s="267" t="s">
        <v>232</v>
      </c>
      <c r="F11" s="270">
        <v>0</v>
      </c>
      <c r="G11" s="264"/>
      <c r="H11" s="270">
        <v>1</v>
      </c>
      <c r="I11" s="311" t="s">
        <v>206</v>
      </c>
      <c r="J11" s="311" t="s">
        <v>206</v>
      </c>
      <c r="K11" s="311" t="s">
        <v>206</v>
      </c>
      <c r="L11" s="311" t="s">
        <v>206</v>
      </c>
      <c r="M11" s="311" t="s">
        <v>206</v>
      </c>
      <c r="N11" s="311" t="s">
        <v>206</v>
      </c>
      <c r="O11" s="311" t="s">
        <v>206</v>
      </c>
      <c r="P11" s="311" t="s">
        <v>206</v>
      </c>
      <c r="Q11" s="311" t="s">
        <v>206</v>
      </c>
      <c r="R11" s="308" t="s">
        <v>207</v>
      </c>
      <c r="S11" s="302"/>
    </row>
    <row r="12" spans="1:19" ht="13.5" customHeight="1">
      <c r="A12" s="301"/>
      <c r="B12" s="529"/>
      <c r="C12" s="524"/>
      <c r="D12" s="280">
        <v>1</v>
      </c>
      <c r="E12" s="268" t="s">
        <v>232</v>
      </c>
      <c r="F12" s="268">
        <v>1</v>
      </c>
      <c r="G12" s="265"/>
      <c r="H12" s="268">
        <v>1</v>
      </c>
      <c r="I12" s="312" t="s">
        <v>206</v>
      </c>
      <c r="J12" s="312" t="s">
        <v>206</v>
      </c>
      <c r="K12" s="312" t="s">
        <v>206</v>
      </c>
      <c r="L12" s="312" t="s">
        <v>206</v>
      </c>
      <c r="M12" s="312" t="s">
        <v>206</v>
      </c>
      <c r="N12" s="312" t="s">
        <v>206</v>
      </c>
      <c r="O12" s="312" t="s">
        <v>206</v>
      </c>
      <c r="P12" s="312" t="s">
        <v>206</v>
      </c>
      <c r="Q12" s="312" t="s">
        <v>206</v>
      </c>
      <c r="R12" s="310" t="s">
        <v>208</v>
      </c>
      <c r="S12" s="302"/>
    </row>
    <row r="13" spans="1:19" ht="13.5" customHeight="1">
      <c r="A13" s="301"/>
      <c r="B13" s="529"/>
      <c r="C13" s="524"/>
      <c r="D13" s="280">
        <v>1</v>
      </c>
      <c r="E13" s="268" t="s">
        <v>232</v>
      </c>
      <c r="F13" s="268">
        <v>2</v>
      </c>
      <c r="G13" s="265"/>
      <c r="H13" s="268">
        <v>1</v>
      </c>
      <c r="I13" s="312" t="s">
        <v>206</v>
      </c>
      <c r="J13" s="312" t="s">
        <v>206</v>
      </c>
      <c r="K13" s="312" t="s">
        <v>206</v>
      </c>
      <c r="L13" s="312" t="s">
        <v>206</v>
      </c>
      <c r="M13" s="312" t="s">
        <v>206</v>
      </c>
      <c r="N13" s="312" t="s">
        <v>206</v>
      </c>
      <c r="O13" s="312" t="s">
        <v>206</v>
      </c>
      <c r="P13" s="312" t="s">
        <v>206</v>
      </c>
      <c r="Q13" s="312" t="s">
        <v>206</v>
      </c>
      <c r="R13" s="310" t="s">
        <v>209</v>
      </c>
      <c r="S13" s="302"/>
    </row>
    <row r="14" spans="1:19" ht="13.5" customHeight="1">
      <c r="A14" s="301"/>
      <c r="B14" s="529"/>
      <c r="C14" s="524"/>
      <c r="D14" s="280">
        <v>1</v>
      </c>
      <c r="E14" s="268" t="s">
        <v>232</v>
      </c>
      <c r="F14" s="268">
        <v>3</v>
      </c>
      <c r="G14" s="265"/>
      <c r="H14" s="268">
        <v>1</v>
      </c>
      <c r="I14" s="312" t="s">
        <v>206</v>
      </c>
      <c r="J14" s="312" t="s">
        <v>206</v>
      </c>
      <c r="K14" s="312" t="s">
        <v>206</v>
      </c>
      <c r="L14" s="312" t="s">
        <v>206</v>
      </c>
      <c r="M14" s="312" t="s">
        <v>206</v>
      </c>
      <c r="N14" s="312" t="s">
        <v>206</v>
      </c>
      <c r="O14" s="312" t="s">
        <v>206</v>
      </c>
      <c r="P14" s="312" t="s">
        <v>206</v>
      </c>
      <c r="Q14" s="312" t="s">
        <v>206</v>
      </c>
      <c r="R14" s="310" t="s">
        <v>210</v>
      </c>
      <c r="S14" s="302"/>
    </row>
    <row r="15" spans="1:19" ht="13.5" customHeight="1">
      <c r="A15" s="301"/>
      <c r="B15" s="529"/>
      <c r="C15" s="524"/>
      <c r="D15" s="280">
        <v>1</v>
      </c>
      <c r="E15" s="268" t="s">
        <v>232</v>
      </c>
      <c r="F15" s="268">
        <v>4</v>
      </c>
      <c r="G15" s="265"/>
      <c r="H15" s="268">
        <v>1</v>
      </c>
      <c r="I15" s="312" t="s">
        <v>206</v>
      </c>
      <c r="J15" s="312" t="s">
        <v>206</v>
      </c>
      <c r="K15" s="312" t="s">
        <v>206</v>
      </c>
      <c r="L15" s="312" t="s">
        <v>206</v>
      </c>
      <c r="M15" s="312" t="s">
        <v>206</v>
      </c>
      <c r="N15" s="312" t="s">
        <v>206</v>
      </c>
      <c r="O15" s="312" t="s">
        <v>206</v>
      </c>
      <c r="P15" s="312" t="s">
        <v>206</v>
      </c>
      <c r="Q15" s="312" t="s">
        <v>206</v>
      </c>
      <c r="R15" s="310" t="s">
        <v>211</v>
      </c>
      <c r="S15" s="302"/>
    </row>
    <row r="16" spans="1:19" ht="13.5" customHeight="1">
      <c r="A16" s="301"/>
      <c r="B16" s="529"/>
      <c r="C16" s="524"/>
      <c r="D16" s="280">
        <v>1</v>
      </c>
      <c r="E16" s="268" t="s">
        <v>232</v>
      </c>
      <c r="F16" s="268">
        <v>5</v>
      </c>
      <c r="G16" s="265"/>
      <c r="H16" s="268">
        <v>1</v>
      </c>
      <c r="I16" s="312" t="s">
        <v>206</v>
      </c>
      <c r="J16" s="312" t="s">
        <v>206</v>
      </c>
      <c r="K16" s="312" t="s">
        <v>206</v>
      </c>
      <c r="L16" s="312" t="s">
        <v>206</v>
      </c>
      <c r="M16" s="312" t="s">
        <v>206</v>
      </c>
      <c r="N16" s="312" t="s">
        <v>206</v>
      </c>
      <c r="O16" s="312" t="s">
        <v>206</v>
      </c>
      <c r="P16" s="312" t="s">
        <v>206</v>
      </c>
      <c r="Q16" s="312" t="s">
        <v>206</v>
      </c>
      <c r="R16" s="310" t="s">
        <v>212</v>
      </c>
      <c r="S16" s="302"/>
    </row>
    <row r="17" spans="1:19" ht="13.5" customHeight="1">
      <c r="A17" s="301"/>
      <c r="B17" s="529"/>
      <c r="C17" s="524"/>
      <c r="D17" s="280">
        <v>1</v>
      </c>
      <c r="E17" s="268" t="s">
        <v>232</v>
      </c>
      <c r="F17" s="268">
        <v>6</v>
      </c>
      <c r="G17" s="265"/>
      <c r="H17" s="268">
        <v>1</v>
      </c>
      <c r="I17" s="312" t="s">
        <v>206</v>
      </c>
      <c r="J17" s="312" t="s">
        <v>206</v>
      </c>
      <c r="K17" s="312" t="s">
        <v>206</v>
      </c>
      <c r="L17" s="312" t="s">
        <v>206</v>
      </c>
      <c r="M17" s="312" t="s">
        <v>206</v>
      </c>
      <c r="N17" s="312" t="s">
        <v>206</v>
      </c>
      <c r="O17" s="312" t="s">
        <v>206</v>
      </c>
      <c r="P17" s="312" t="s">
        <v>206</v>
      </c>
      <c r="Q17" s="312" t="s">
        <v>206</v>
      </c>
      <c r="R17" s="310" t="s">
        <v>213</v>
      </c>
      <c r="S17" s="302"/>
    </row>
    <row r="18" spans="1:19" ht="13.5" customHeight="1" thickBot="1">
      <c r="A18" s="301"/>
      <c r="B18" s="529"/>
      <c r="C18" s="524"/>
      <c r="D18" s="281">
        <v>1</v>
      </c>
      <c r="E18" s="269" t="s">
        <v>232</v>
      </c>
      <c r="F18" s="269">
        <v>7</v>
      </c>
      <c r="G18" s="266"/>
      <c r="H18" s="269">
        <v>1</v>
      </c>
      <c r="I18" s="313" t="s">
        <v>206</v>
      </c>
      <c r="J18" s="313" t="s">
        <v>206</v>
      </c>
      <c r="K18" s="313" t="s">
        <v>206</v>
      </c>
      <c r="L18" s="313" t="s">
        <v>206</v>
      </c>
      <c r="M18" s="313" t="s">
        <v>206</v>
      </c>
      <c r="N18" s="313" t="s">
        <v>206</v>
      </c>
      <c r="O18" s="313" t="s">
        <v>206</v>
      </c>
      <c r="P18" s="313" t="s">
        <v>206</v>
      </c>
      <c r="Q18" s="313" t="s">
        <v>206</v>
      </c>
      <c r="R18" s="328" t="s">
        <v>214</v>
      </c>
      <c r="S18" s="302"/>
    </row>
    <row r="19" spans="1:19" ht="13.5" customHeight="1">
      <c r="A19" s="301"/>
      <c r="B19" s="529"/>
      <c r="C19" s="524"/>
      <c r="D19" s="279">
        <v>2</v>
      </c>
      <c r="E19" s="267" t="s">
        <v>232</v>
      </c>
      <c r="F19" s="270">
        <v>0</v>
      </c>
      <c r="G19" s="264"/>
      <c r="H19" s="270">
        <v>1</v>
      </c>
      <c r="I19" s="311" t="s">
        <v>206</v>
      </c>
      <c r="J19" s="311" t="s">
        <v>206</v>
      </c>
      <c r="K19" s="311" t="s">
        <v>206</v>
      </c>
      <c r="L19" s="311" t="s">
        <v>206</v>
      </c>
      <c r="M19" s="311" t="s">
        <v>206</v>
      </c>
      <c r="N19" s="311" t="s">
        <v>206</v>
      </c>
      <c r="O19" s="311" t="s">
        <v>206</v>
      </c>
      <c r="P19" s="311" t="s">
        <v>206</v>
      </c>
      <c r="Q19" s="311" t="s">
        <v>206</v>
      </c>
      <c r="R19" s="308" t="s">
        <v>207</v>
      </c>
      <c r="S19" s="302"/>
    </row>
    <row r="20" spans="1:19" ht="13.5" customHeight="1">
      <c r="A20" s="301"/>
      <c r="B20" s="529"/>
      <c r="C20" s="524"/>
      <c r="D20" s="280">
        <v>2</v>
      </c>
      <c r="E20" s="268" t="s">
        <v>232</v>
      </c>
      <c r="F20" s="268">
        <v>1</v>
      </c>
      <c r="G20" s="265"/>
      <c r="H20" s="268">
        <v>1</v>
      </c>
      <c r="I20" s="312" t="s">
        <v>206</v>
      </c>
      <c r="J20" s="312" t="s">
        <v>206</v>
      </c>
      <c r="K20" s="312" t="s">
        <v>206</v>
      </c>
      <c r="L20" s="312" t="s">
        <v>206</v>
      </c>
      <c r="M20" s="312" t="s">
        <v>206</v>
      </c>
      <c r="N20" s="312" t="s">
        <v>206</v>
      </c>
      <c r="O20" s="312" t="s">
        <v>206</v>
      </c>
      <c r="P20" s="312" t="s">
        <v>206</v>
      </c>
      <c r="Q20" s="312" t="s">
        <v>206</v>
      </c>
      <c r="R20" s="310" t="s">
        <v>208</v>
      </c>
      <c r="S20" s="302"/>
    </row>
    <row r="21" spans="1:19" ht="13.5" customHeight="1">
      <c r="A21" s="301"/>
      <c r="B21" s="529"/>
      <c r="C21" s="524"/>
      <c r="D21" s="280">
        <v>2</v>
      </c>
      <c r="E21" s="268" t="s">
        <v>232</v>
      </c>
      <c r="F21" s="268">
        <v>2</v>
      </c>
      <c r="G21" s="265"/>
      <c r="H21" s="268">
        <v>1</v>
      </c>
      <c r="I21" s="312" t="s">
        <v>206</v>
      </c>
      <c r="J21" s="312" t="s">
        <v>206</v>
      </c>
      <c r="K21" s="312" t="s">
        <v>206</v>
      </c>
      <c r="L21" s="312" t="s">
        <v>206</v>
      </c>
      <c r="M21" s="312" t="s">
        <v>206</v>
      </c>
      <c r="N21" s="312" t="s">
        <v>206</v>
      </c>
      <c r="O21" s="312" t="s">
        <v>206</v>
      </c>
      <c r="P21" s="312" t="s">
        <v>206</v>
      </c>
      <c r="Q21" s="312" t="s">
        <v>206</v>
      </c>
      <c r="R21" s="310" t="s">
        <v>209</v>
      </c>
      <c r="S21" s="302"/>
    </row>
    <row r="22" spans="1:19" ht="13.5" customHeight="1">
      <c r="A22" s="301"/>
      <c r="B22" s="529"/>
      <c r="C22" s="524"/>
      <c r="D22" s="280">
        <v>2</v>
      </c>
      <c r="E22" s="268" t="s">
        <v>232</v>
      </c>
      <c r="F22" s="268">
        <v>3</v>
      </c>
      <c r="G22" s="265"/>
      <c r="H22" s="268">
        <v>1</v>
      </c>
      <c r="I22" s="312" t="s">
        <v>206</v>
      </c>
      <c r="J22" s="312" t="s">
        <v>206</v>
      </c>
      <c r="K22" s="312" t="s">
        <v>206</v>
      </c>
      <c r="L22" s="312" t="s">
        <v>206</v>
      </c>
      <c r="M22" s="312" t="s">
        <v>206</v>
      </c>
      <c r="N22" s="312" t="s">
        <v>206</v>
      </c>
      <c r="O22" s="312" t="s">
        <v>206</v>
      </c>
      <c r="P22" s="312" t="s">
        <v>206</v>
      </c>
      <c r="Q22" s="312" t="s">
        <v>206</v>
      </c>
      <c r="R22" s="310" t="s">
        <v>210</v>
      </c>
      <c r="S22" s="302"/>
    </row>
    <row r="23" spans="1:19" ht="13.5" customHeight="1">
      <c r="A23" s="301"/>
      <c r="B23" s="529"/>
      <c r="C23" s="524"/>
      <c r="D23" s="280">
        <v>2</v>
      </c>
      <c r="E23" s="268" t="s">
        <v>232</v>
      </c>
      <c r="F23" s="268">
        <v>4</v>
      </c>
      <c r="G23" s="265"/>
      <c r="H23" s="268">
        <v>1</v>
      </c>
      <c r="I23" s="312" t="s">
        <v>206</v>
      </c>
      <c r="J23" s="312" t="s">
        <v>206</v>
      </c>
      <c r="K23" s="312" t="s">
        <v>206</v>
      </c>
      <c r="L23" s="312" t="s">
        <v>206</v>
      </c>
      <c r="M23" s="312" t="s">
        <v>206</v>
      </c>
      <c r="N23" s="312" t="s">
        <v>206</v>
      </c>
      <c r="O23" s="312" t="s">
        <v>206</v>
      </c>
      <c r="P23" s="312" t="s">
        <v>206</v>
      </c>
      <c r="Q23" s="312" t="s">
        <v>206</v>
      </c>
      <c r="R23" s="310" t="s">
        <v>211</v>
      </c>
      <c r="S23" s="302"/>
    </row>
    <row r="24" spans="1:19" ht="13.5" customHeight="1">
      <c r="A24" s="301"/>
      <c r="B24" s="529"/>
      <c r="C24" s="524"/>
      <c r="D24" s="280">
        <v>2</v>
      </c>
      <c r="E24" s="268" t="s">
        <v>232</v>
      </c>
      <c r="F24" s="268">
        <v>5</v>
      </c>
      <c r="G24" s="265"/>
      <c r="H24" s="268">
        <v>1</v>
      </c>
      <c r="I24" s="312" t="s">
        <v>206</v>
      </c>
      <c r="J24" s="312" t="s">
        <v>206</v>
      </c>
      <c r="K24" s="312" t="s">
        <v>206</v>
      </c>
      <c r="L24" s="312" t="s">
        <v>206</v>
      </c>
      <c r="M24" s="312" t="s">
        <v>206</v>
      </c>
      <c r="N24" s="312" t="s">
        <v>206</v>
      </c>
      <c r="O24" s="312" t="s">
        <v>206</v>
      </c>
      <c r="P24" s="312" t="s">
        <v>206</v>
      </c>
      <c r="Q24" s="312" t="s">
        <v>206</v>
      </c>
      <c r="R24" s="310" t="s">
        <v>212</v>
      </c>
      <c r="S24" s="302"/>
    </row>
    <row r="25" spans="1:19" ht="13.5" customHeight="1">
      <c r="A25" s="301"/>
      <c r="B25" s="529"/>
      <c r="C25" s="524"/>
      <c r="D25" s="280">
        <v>2</v>
      </c>
      <c r="E25" s="268" t="s">
        <v>232</v>
      </c>
      <c r="F25" s="268">
        <v>6</v>
      </c>
      <c r="G25" s="265"/>
      <c r="H25" s="268">
        <v>1</v>
      </c>
      <c r="I25" s="312" t="s">
        <v>206</v>
      </c>
      <c r="J25" s="312" t="s">
        <v>206</v>
      </c>
      <c r="K25" s="312" t="s">
        <v>206</v>
      </c>
      <c r="L25" s="312" t="s">
        <v>206</v>
      </c>
      <c r="M25" s="312" t="s">
        <v>206</v>
      </c>
      <c r="N25" s="312" t="s">
        <v>206</v>
      </c>
      <c r="O25" s="312" t="s">
        <v>206</v>
      </c>
      <c r="P25" s="312" t="s">
        <v>206</v>
      </c>
      <c r="Q25" s="312" t="s">
        <v>206</v>
      </c>
      <c r="R25" s="310" t="s">
        <v>213</v>
      </c>
      <c r="S25" s="302"/>
    </row>
    <row r="26" spans="1:19" ht="13.5" customHeight="1" thickBot="1">
      <c r="A26" s="301"/>
      <c r="B26" s="529"/>
      <c r="C26" s="524"/>
      <c r="D26" s="281">
        <v>2</v>
      </c>
      <c r="E26" s="269" t="s">
        <v>232</v>
      </c>
      <c r="F26" s="269">
        <v>7</v>
      </c>
      <c r="G26" s="266"/>
      <c r="H26" s="269">
        <v>1</v>
      </c>
      <c r="I26" s="313" t="s">
        <v>206</v>
      </c>
      <c r="J26" s="313" t="s">
        <v>206</v>
      </c>
      <c r="K26" s="313" t="s">
        <v>206</v>
      </c>
      <c r="L26" s="313" t="s">
        <v>206</v>
      </c>
      <c r="M26" s="313" t="s">
        <v>206</v>
      </c>
      <c r="N26" s="313" t="s">
        <v>206</v>
      </c>
      <c r="O26" s="313" t="s">
        <v>206</v>
      </c>
      <c r="P26" s="313" t="s">
        <v>206</v>
      </c>
      <c r="Q26" s="313" t="s">
        <v>206</v>
      </c>
      <c r="R26" s="328" t="s">
        <v>214</v>
      </c>
      <c r="S26" s="302"/>
    </row>
    <row r="27" spans="1:19" ht="13.5" customHeight="1">
      <c r="A27" s="301"/>
      <c r="B27" s="529"/>
      <c r="C27" s="524"/>
      <c r="D27" s="279">
        <v>3</v>
      </c>
      <c r="E27" s="267" t="s">
        <v>232</v>
      </c>
      <c r="F27" s="270">
        <v>0</v>
      </c>
      <c r="G27" s="264"/>
      <c r="H27" s="270">
        <v>1</v>
      </c>
      <c r="I27" s="311" t="s">
        <v>206</v>
      </c>
      <c r="J27" s="311" t="s">
        <v>206</v>
      </c>
      <c r="K27" s="311" t="s">
        <v>206</v>
      </c>
      <c r="L27" s="311" t="s">
        <v>206</v>
      </c>
      <c r="M27" s="311" t="s">
        <v>206</v>
      </c>
      <c r="N27" s="311" t="s">
        <v>206</v>
      </c>
      <c r="O27" s="311" t="s">
        <v>206</v>
      </c>
      <c r="P27" s="311" t="s">
        <v>206</v>
      </c>
      <c r="Q27" s="311" t="s">
        <v>206</v>
      </c>
      <c r="R27" s="308" t="s">
        <v>207</v>
      </c>
      <c r="S27" s="302"/>
    </row>
    <row r="28" spans="1:19" ht="13.5" customHeight="1">
      <c r="A28" s="301"/>
      <c r="B28" s="529"/>
      <c r="C28" s="524"/>
      <c r="D28" s="280">
        <v>3</v>
      </c>
      <c r="E28" s="268" t="s">
        <v>232</v>
      </c>
      <c r="F28" s="268">
        <v>1</v>
      </c>
      <c r="G28" s="265"/>
      <c r="H28" s="268">
        <v>1</v>
      </c>
      <c r="I28" s="312" t="s">
        <v>206</v>
      </c>
      <c r="J28" s="312" t="s">
        <v>206</v>
      </c>
      <c r="K28" s="312" t="s">
        <v>206</v>
      </c>
      <c r="L28" s="312" t="s">
        <v>206</v>
      </c>
      <c r="M28" s="312" t="s">
        <v>206</v>
      </c>
      <c r="N28" s="312" t="s">
        <v>206</v>
      </c>
      <c r="O28" s="312" t="s">
        <v>206</v>
      </c>
      <c r="P28" s="312" t="s">
        <v>206</v>
      </c>
      <c r="Q28" s="312" t="s">
        <v>206</v>
      </c>
      <c r="R28" s="310" t="s">
        <v>208</v>
      </c>
      <c r="S28" s="302"/>
    </row>
    <row r="29" spans="1:19" ht="13.5" customHeight="1">
      <c r="A29" s="301"/>
      <c r="B29" s="529"/>
      <c r="C29" s="524"/>
      <c r="D29" s="280">
        <v>3</v>
      </c>
      <c r="E29" s="268" t="s">
        <v>232</v>
      </c>
      <c r="F29" s="268">
        <v>2</v>
      </c>
      <c r="G29" s="265"/>
      <c r="H29" s="268">
        <v>1</v>
      </c>
      <c r="I29" s="312" t="s">
        <v>206</v>
      </c>
      <c r="J29" s="312" t="s">
        <v>206</v>
      </c>
      <c r="K29" s="312" t="s">
        <v>206</v>
      </c>
      <c r="L29" s="312" t="s">
        <v>206</v>
      </c>
      <c r="M29" s="312" t="s">
        <v>206</v>
      </c>
      <c r="N29" s="312" t="s">
        <v>206</v>
      </c>
      <c r="O29" s="312" t="s">
        <v>206</v>
      </c>
      <c r="P29" s="312" t="s">
        <v>206</v>
      </c>
      <c r="Q29" s="312" t="s">
        <v>206</v>
      </c>
      <c r="R29" s="310" t="s">
        <v>209</v>
      </c>
      <c r="S29" s="302"/>
    </row>
    <row r="30" spans="1:19" ht="13.5" customHeight="1">
      <c r="A30" s="301"/>
      <c r="B30" s="529"/>
      <c r="C30" s="524"/>
      <c r="D30" s="280">
        <v>3</v>
      </c>
      <c r="E30" s="268" t="s">
        <v>232</v>
      </c>
      <c r="F30" s="268">
        <v>3</v>
      </c>
      <c r="G30" s="265"/>
      <c r="H30" s="268">
        <v>1</v>
      </c>
      <c r="I30" s="312" t="s">
        <v>206</v>
      </c>
      <c r="J30" s="312" t="s">
        <v>206</v>
      </c>
      <c r="K30" s="312" t="s">
        <v>206</v>
      </c>
      <c r="L30" s="312" t="s">
        <v>206</v>
      </c>
      <c r="M30" s="312" t="s">
        <v>206</v>
      </c>
      <c r="N30" s="312" t="s">
        <v>206</v>
      </c>
      <c r="O30" s="312" t="s">
        <v>206</v>
      </c>
      <c r="P30" s="312" t="s">
        <v>206</v>
      </c>
      <c r="Q30" s="312" t="s">
        <v>206</v>
      </c>
      <c r="R30" s="310" t="s">
        <v>210</v>
      </c>
      <c r="S30" s="302"/>
    </row>
    <row r="31" spans="1:19" ht="13.5" customHeight="1">
      <c r="A31" s="301"/>
      <c r="B31" s="529"/>
      <c r="C31" s="524"/>
      <c r="D31" s="280">
        <v>3</v>
      </c>
      <c r="E31" s="268" t="s">
        <v>232</v>
      </c>
      <c r="F31" s="268">
        <v>4</v>
      </c>
      <c r="G31" s="265"/>
      <c r="H31" s="268">
        <v>1</v>
      </c>
      <c r="I31" s="312" t="s">
        <v>206</v>
      </c>
      <c r="J31" s="312" t="s">
        <v>206</v>
      </c>
      <c r="K31" s="312" t="s">
        <v>206</v>
      </c>
      <c r="L31" s="312" t="s">
        <v>206</v>
      </c>
      <c r="M31" s="312" t="s">
        <v>206</v>
      </c>
      <c r="N31" s="312" t="s">
        <v>206</v>
      </c>
      <c r="O31" s="312" t="s">
        <v>206</v>
      </c>
      <c r="P31" s="312" t="s">
        <v>206</v>
      </c>
      <c r="Q31" s="312" t="s">
        <v>206</v>
      </c>
      <c r="R31" s="310" t="s">
        <v>211</v>
      </c>
      <c r="S31" s="302"/>
    </row>
    <row r="32" spans="1:19" ht="13.5" customHeight="1">
      <c r="A32" s="301"/>
      <c r="B32" s="529"/>
      <c r="C32" s="524"/>
      <c r="D32" s="280">
        <v>3</v>
      </c>
      <c r="E32" s="268" t="s">
        <v>232</v>
      </c>
      <c r="F32" s="268">
        <v>5</v>
      </c>
      <c r="G32" s="265"/>
      <c r="H32" s="268">
        <v>1</v>
      </c>
      <c r="I32" s="312" t="s">
        <v>206</v>
      </c>
      <c r="J32" s="312" t="s">
        <v>206</v>
      </c>
      <c r="K32" s="312" t="s">
        <v>206</v>
      </c>
      <c r="L32" s="312" t="s">
        <v>206</v>
      </c>
      <c r="M32" s="312" t="s">
        <v>206</v>
      </c>
      <c r="N32" s="312" t="s">
        <v>206</v>
      </c>
      <c r="O32" s="312" t="s">
        <v>206</v>
      </c>
      <c r="P32" s="312" t="s">
        <v>206</v>
      </c>
      <c r="Q32" s="312" t="s">
        <v>206</v>
      </c>
      <c r="R32" s="310" t="s">
        <v>212</v>
      </c>
      <c r="S32" s="302"/>
    </row>
    <row r="33" spans="1:19" ht="13.5" customHeight="1">
      <c r="A33" s="301"/>
      <c r="B33" s="529"/>
      <c r="C33" s="524"/>
      <c r="D33" s="280">
        <v>3</v>
      </c>
      <c r="E33" s="268" t="s">
        <v>232</v>
      </c>
      <c r="F33" s="268">
        <v>6</v>
      </c>
      <c r="G33" s="265"/>
      <c r="H33" s="268">
        <v>1</v>
      </c>
      <c r="I33" s="312" t="s">
        <v>206</v>
      </c>
      <c r="J33" s="312" t="s">
        <v>206</v>
      </c>
      <c r="K33" s="312" t="s">
        <v>206</v>
      </c>
      <c r="L33" s="312" t="s">
        <v>206</v>
      </c>
      <c r="M33" s="312" t="s">
        <v>206</v>
      </c>
      <c r="N33" s="312" t="s">
        <v>206</v>
      </c>
      <c r="O33" s="312" t="s">
        <v>206</v>
      </c>
      <c r="P33" s="312" t="s">
        <v>206</v>
      </c>
      <c r="Q33" s="312" t="s">
        <v>206</v>
      </c>
      <c r="R33" s="310" t="s">
        <v>213</v>
      </c>
      <c r="S33" s="302"/>
    </row>
    <row r="34" spans="1:19" ht="13.5" customHeight="1" thickBot="1">
      <c r="A34" s="301"/>
      <c r="B34" s="529"/>
      <c r="C34" s="524"/>
      <c r="D34" s="281">
        <v>3</v>
      </c>
      <c r="E34" s="269" t="s">
        <v>232</v>
      </c>
      <c r="F34" s="269">
        <v>7</v>
      </c>
      <c r="G34" s="266"/>
      <c r="H34" s="269">
        <v>1</v>
      </c>
      <c r="I34" s="313" t="s">
        <v>206</v>
      </c>
      <c r="J34" s="313" t="s">
        <v>206</v>
      </c>
      <c r="K34" s="313" t="s">
        <v>206</v>
      </c>
      <c r="L34" s="313" t="s">
        <v>206</v>
      </c>
      <c r="M34" s="313" t="s">
        <v>206</v>
      </c>
      <c r="N34" s="313" t="s">
        <v>206</v>
      </c>
      <c r="O34" s="313" t="s">
        <v>206</v>
      </c>
      <c r="P34" s="313" t="s">
        <v>206</v>
      </c>
      <c r="Q34" s="313" t="s">
        <v>206</v>
      </c>
      <c r="R34" s="328" t="s">
        <v>214</v>
      </c>
      <c r="S34" s="302"/>
    </row>
    <row r="35" spans="1:19" ht="13.5" customHeight="1">
      <c r="A35" s="301"/>
      <c r="B35" s="529"/>
      <c r="C35" s="524"/>
      <c r="D35" s="279">
        <v>4</v>
      </c>
      <c r="E35" s="267" t="s">
        <v>233</v>
      </c>
      <c r="F35" s="264"/>
      <c r="G35" s="264"/>
      <c r="H35" s="276">
        <v>2</v>
      </c>
      <c r="I35" s="312" t="s">
        <v>206</v>
      </c>
      <c r="J35" s="271" t="s">
        <v>215</v>
      </c>
      <c r="K35" s="93" t="s">
        <v>153</v>
      </c>
      <c r="L35" s="93">
        <v>-16384</v>
      </c>
      <c r="M35" s="329">
        <v>0</v>
      </c>
      <c r="N35" s="93">
        <v>16383</v>
      </c>
      <c r="O35" s="329">
        <v>500</v>
      </c>
      <c r="P35" s="324">
        <f>IF(ISERR(FIND("N/A",L35)),(O35-M35)/(N35-L35),"N/A")</f>
        <v>1.5259254737998596E-2</v>
      </c>
      <c r="Q35" s="324">
        <f>IF(ISERR(FIND("N/A",L35)),M35 /P35,"N/A")</f>
        <v>0</v>
      </c>
      <c r="R35" s="274" t="s">
        <v>216</v>
      </c>
      <c r="S35" s="302"/>
    </row>
    <row r="36" spans="1:19" ht="13.5" customHeight="1">
      <c r="A36" s="301"/>
      <c r="B36" s="529"/>
      <c r="C36" s="524"/>
      <c r="D36" s="280">
        <v>6</v>
      </c>
      <c r="E36" s="268" t="s">
        <v>233</v>
      </c>
      <c r="F36" s="265"/>
      <c r="G36" s="265"/>
      <c r="H36" s="277">
        <v>2</v>
      </c>
      <c r="I36" s="312" t="s">
        <v>206</v>
      </c>
      <c r="J36" s="261" t="s">
        <v>215</v>
      </c>
      <c r="K36" s="161" t="s">
        <v>153</v>
      </c>
      <c r="L36" s="161">
        <v>-16384</v>
      </c>
      <c r="M36" s="330">
        <v>0</v>
      </c>
      <c r="N36" s="161">
        <v>16383</v>
      </c>
      <c r="O36" s="330">
        <v>500</v>
      </c>
      <c r="P36" s="325">
        <f t="shared" ref="P36:P38" si="0">IF(ISERR(FIND("N/A",L36)),(O36-M36)/(N36-L36),"N/A")</f>
        <v>1.5259254737998596E-2</v>
      </c>
      <c r="Q36" s="325">
        <f t="shared" ref="Q36:Q38" si="1">IF(ISERR(FIND("N/A",L36)),M36 /P36,"N/A")</f>
        <v>0</v>
      </c>
      <c r="R36" s="275" t="s">
        <v>217</v>
      </c>
      <c r="S36" s="302"/>
    </row>
    <row r="37" spans="1:19" ht="13.5" customHeight="1">
      <c r="A37" s="301"/>
      <c r="B37" s="529"/>
      <c r="C37" s="524"/>
      <c r="D37" s="280">
        <v>8</v>
      </c>
      <c r="E37" s="268" t="s">
        <v>233</v>
      </c>
      <c r="F37" s="265"/>
      <c r="G37" s="265"/>
      <c r="H37" s="277">
        <v>2</v>
      </c>
      <c r="I37" s="312" t="s">
        <v>206</v>
      </c>
      <c r="J37" s="261" t="s">
        <v>215</v>
      </c>
      <c r="K37" s="161" t="s">
        <v>153</v>
      </c>
      <c r="L37" s="161">
        <v>-16384</v>
      </c>
      <c r="M37" s="330">
        <v>0</v>
      </c>
      <c r="N37" s="161">
        <v>16383</v>
      </c>
      <c r="O37" s="330">
        <v>500</v>
      </c>
      <c r="P37" s="326">
        <f t="shared" si="0"/>
        <v>1.5259254737998596E-2</v>
      </c>
      <c r="Q37" s="325">
        <f>IF(ISERR(FIND("N/A",L37)),M37/P37,"N/A")</f>
        <v>0</v>
      </c>
      <c r="R37" s="275" t="s">
        <v>218</v>
      </c>
      <c r="S37" s="302"/>
    </row>
    <row r="38" spans="1:19" ht="13.5" customHeight="1" thickBot="1">
      <c r="A38" s="301"/>
      <c r="B38" s="529"/>
      <c r="C38" s="531"/>
      <c r="D38" s="281">
        <v>10</v>
      </c>
      <c r="E38" s="269" t="s">
        <v>233</v>
      </c>
      <c r="F38" s="266"/>
      <c r="G38" s="266"/>
      <c r="H38" s="278">
        <v>2</v>
      </c>
      <c r="I38" s="313" t="s">
        <v>206</v>
      </c>
      <c r="J38" s="272" t="s">
        <v>215</v>
      </c>
      <c r="K38" s="127" t="s">
        <v>153</v>
      </c>
      <c r="L38" s="127">
        <v>-16384</v>
      </c>
      <c r="M38" s="331">
        <v>0</v>
      </c>
      <c r="N38" s="127">
        <v>16383</v>
      </c>
      <c r="O38" s="331">
        <v>500</v>
      </c>
      <c r="P38" s="332">
        <f t="shared" si="0"/>
        <v>1.5259254737998596E-2</v>
      </c>
      <c r="Q38" s="327">
        <f t="shared" si="1"/>
        <v>0</v>
      </c>
      <c r="R38" s="273" t="s">
        <v>219</v>
      </c>
      <c r="S38" s="302"/>
    </row>
    <row r="39" spans="1:19" ht="13.8" thickBot="1">
      <c r="A39" s="303"/>
      <c r="B39" s="530"/>
      <c r="C39" s="304"/>
      <c r="D39" s="305"/>
      <c r="E39" s="305"/>
      <c r="F39" s="304"/>
      <c r="G39" s="304"/>
      <c r="H39" s="305"/>
      <c r="I39" s="304"/>
      <c r="J39" s="304"/>
      <c r="K39" s="304"/>
      <c r="L39" s="304"/>
      <c r="M39" s="304"/>
      <c r="N39" s="304"/>
      <c r="O39" s="304"/>
      <c r="P39" s="304"/>
      <c r="Q39" s="304"/>
      <c r="R39" s="304"/>
      <c r="S39" s="306"/>
    </row>
  </sheetData>
  <mergeCells count="2">
    <mergeCell ref="B1:B39"/>
    <mergeCell ref="C2:C38"/>
  </mergeCells>
  <dataValidations count="1">
    <dataValidation type="list" allowBlank="1" showInputMessage="1" showErrorMessage="1" sqref="K35:K38">
      <formula1>"N/A,True RMS, Scaled Peak, Scaled Average, True Average, True Peak, True Peak Peak"</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RRS</vt:lpstr>
      <vt:lpstr>Procedure</vt:lpstr>
      <vt:lpstr>VibroSmart Config.</vt:lpstr>
      <vt:lpstr>VSV300 ref</vt:lpstr>
      <vt:lpstr>Sheet1</vt:lpstr>
      <vt:lpstr>Profibus</vt:lpstr>
      <vt:lpstr>Profisafe</vt:lpstr>
      <vt:lpstr>BandEnergy</vt:lpstr>
      <vt:lpstr>BandPeak</vt:lpstr>
      <vt:lpstr>Harmonics</vt:lpstr>
      <vt:lpstr>Not1X</vt:lpstr>
      <vt:lpstr>SubHarmonics</vt:lpstr>
    </vt:vector>
  </TitlesOfParts>
  <Company>Vibro-meter 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VM Sales</dc:creator>
  <cp:lastModifiedBy>Gcla</cp:lastModifiedBy>
  <cp:lastPrinted>2015-08-04T11:44:28Z</cp:lastPrinted>
  <dcterms:created xsi:type="dcterms:W3CDTF">2000-02-16T12:50:41Z</dcterms:created>
  <dcterms:modified xsi:type="dcterms:W3CDTF">2017-11-10T13:33:21Z</dcterms:modified>
</cp:coreProperties>
</file>